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SHARED\FILINGS\ID\2021 Cases\PAC-E-21-18 BPA REP Application\Working docs\"/>
    </mc:Choice>
  </mc:AlternateContent>
  <xr:revisionPtr revIDLastSave="0" documentId="13_ncr:1_{A8ED52DE-5B1D-4B4A-AB5F-3CC4E8981139}" xr6:coauthVersionLast="46" xr6:coauthVersionMax="46" xr10:uidLastSave="{00000000-0000-0000-0000-000000000000}"/>
  <bookViews>
    <workbookView xWindow="620" yWindow="660" windowWidth="13420" windowHeight="9160" activeTab="2" xr2:uid="{00000000-000D-0000-FFFF-FFFF00000000}"/>
  </bookViews>
  <sheets>
    <sheet name="EXHIBIT 1" sheetId="1" r:id="rId1"/>
    <sheet name="EXHIBIT 2" sheetId="3" r:id="rId2"/>
    <sheet name="EXHIBIT 3" sheetId="9" r:id="rId3"/>
    <sheet name="BPA KWH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[1]Jan!#REF!</definedName>
    <definedName name="\BACK1">#REF!</definedName>
    <definedName name="\BLOCK">#REF!</definedName>
    <definedName name="\BLOCKT">#REF!</definedName>
    <definedName name="\M">[1]Jan!#REF!</definedName>
    <definedName name="\Z">#REF!</definedName>
    <definedName name="__123Graph_A" hidden="1">[2]Inputs!#REF!</definedName>
    <definedName name="__123Graph_B" hidden="1">[2]Inputs!#REF!</definedName>
    <definedName name="__123Graph_D" hidden="1">[2]Inputs!#REF!</definedName>
    <definedName name="__MEN2">[1]Jan!#REF!</definedName>
    <definedName name="__MEN3">[1]Jan!#REF!</definedName>
    <definedName name="__TOP1">[1]Jan!#REF!</definedName>
    <definedName name="_2_0Price_Ta">#REF!</definedName>
    <definedName name="_B">'[3]Rate Design'!#REF!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0</definedName>
    <definedName name="_Order2" hidden="1">0</definedName>
    <definedName name="_P">#REF!</definedName>
    <definedName name="_Sort" hidden="1">#REF!</definedName>
    <definedName name="_TOP1">[1]Jan!#REF!</definedName>
    <definedName name="a" hidden="1">'[4]DSM Output'!$J$21:$J$23</definedName>
    <definedName name="AcctTable">[5]Variables!$AK$42:$AK$396</definedName>
    <definedName name="ActualROR">'[6]G+T+D+R+M'!$H$61</definedName>
    <definedName name="Adjs2avg">[7]Inputs!$L$255:'[7]Inputs'!$T$505</definedName>
    <definedName name="Allocation_Factors">'[8]Allocation Factors'!$A$9:$D$97</definedName>
    <definedName name="APR">[9]Backup!#REF!</definedName>
    <definedName name="APRT">#REF!</definedName>
    <definedName name="AUG">[9]Backup!#REF!</definedName>
    <definedName name="AUGT">#REF!</definedName>
    <definedName name="AvgFactors">[5]Factors!$B$3:$P$99</definedName>
    <definedName name="BACK1">#REF!</definedName>
    <definedName name="BACK2">#REF!</definedName>
    <definedName name="BACK3">#REF!</definedName>
    <definedName name="cap">[10]Readings!$B$2</definedName>
    <definedName name="COMP">#REF!</definedName>
    <definedName name="COMPT">#REF!</definedName>
    <definedName name="_xlnm.Database" localSheetId="1">[11]Invoice!#REF!</definedName>
    <definedName name="_xlnm.Database">[11]Invoice!#REF!</definedName>
    <definedName name="DATE">[12]Jan!#REF!</definedName>
    <definedName name="DEC">[9]Backup!#REF!</definedName>
    <definedName name="DECT">#REF!</definedName>
    <definedName name="DIST">#REF!</definedName>
    <definedName name="DUDE" hidden="1">#REF!</definedName>
    <definedName name="energy">[10]Readings!$B$3</definedName>
    <definedName name="escalators">[13]Inputs!#REF!</definedName>
    <definedName name="Escalators_monthly">'[13]Inputs Monthly'!#REF!</definedName>
    <definedName name="FactorType">[5]Variables!$AK$2:$AL$12</definedName>
    <definedName name="FEB">[9]Backup!#REF!</definedName>
    <definedName name="FEBT">#REF!</definedName>
    <definedName name="FranchiseTax">[7]Variables!$D$26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TD_Percents">#REF!</definedName>
    <definedName name="HEIGHT">#REF!</definedName>
    <definedName name="ID_0303_RVN_data">#REF!</definedName>
    <definedName name="IDcontractsRVN">#REF!</definedName>
    <definedName name="JAN">[9]Backup!#REF!</definedName>
    <definedName name="JANT">#REF!</definedName>
    <definedName name="JUL">[9]Backup!#REF!</definedName>
    <definedName name="JULT">#REF!</definedName>
    <definedName name="JUN">[9]Backup!#REF!</definedName>
    <definedName name="JUNT">#REF!</definedName>
    <definedName name="Jurisdiction">[5]Variables!$AK$15</definedName>
    <definedName name="JurisNumber">[5]Variables!$AL$15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ads">#REF!</definedName>
    <definedName name="LOG">[9]Backup!#REF!</definedName>
    <definedName name="LOSS">[9]Backup!#REF!</definedName>
    <definedName name="MAR">[9]Backup!#REF!</definedName>
    <definedName name="MART">#REF!</definedName>
    <definedName name="MAY">[9]Backup!#REF!</definedName>
    <definedName name="MAYT">#REF!</definedName>
    <definedName name="MCtoREV">#REF!</definedName>
    <definedName name="MD_High1">'[14]Master Data'!$A$2</definedName>
    <definedName name="MD_Low1">'[14]Master Data'!$D$28</definedName>
    <definedName name="MEN">[1]Jan!#REF!</definedName>
    <definedName name="MONTH">[9]Backup!#REF!</definedName>
    <definedName name="monthlist">[15]Table!$R$2:$S$13</definedName>
    <definedName name="monthtotals">'[15]WA SBC'!$D$40:$O$40</definedName>
    <definedName name="MSPAverageInput">[16]Inputs!#REF!</definedName>
    <definedName name="MSPYearEndInput">[16]Inputs!#REF!</definedName>
    <definedName name="MULT">#REF!</definedName>
    <definedName name="NetToGross">[7]Variables!$D$23</definedName>
    <definedName name="NEWMO1">[1]Jan!#REF!</definedName>
    <definedName name="NEWMO2">[1]Jan!#REF!</definedName>
    <definedName name="NEWMONTH">[1]Jan!#REF!</definedName>
    <definedName name="NewRes_DateColSw">#REF!</definedName>
    <definedName name="NewResCol">#REF!</definedName>
    <definedName name="NORMALIZE">#REF!</definedName>
    <definedName name="NOV">[9]Backup!#REF!</definedName>
    <definedName name="NOVT">#REF!</definedName>
    <definedName name="NR_Date">#REF!</definedName>
    <definedName name="NR_Switch">#REF!</definedName>
    <definedName name="OCT">[9]Backup!#REF!</definedName>
    <definedName name="OCTT">#REF!</definedName>
    <definedName name="ONE">[1]Jan!#REF!</definedName>
    <definedName name="PAGE3">#REF!</definedName>
    <definedName name="PMAC">[9]Backup!#REF!</definedName>
    <definedName name="PRESENT">#REF!</definedName>
    <definedName name="_xlnm.Print_Area" localSheetId="0">'EXHIBIT 1'!$A$1:$S$43</definedName>
    <definedName name="_xlnm.Print_Area" localSheetId="1">'EXHIBIT 2'!$A$1:$O$20</definedName>
    <definedName name="_xlnm.Print_Area" localSheetId="2">'EXHIBIT 3'!$A$1:$K$62</definedName>
    <definedName name="_xlnm.Print_Area">#REF!</definedName>
    <definedName name="PROD">#REF!</definedName>
    <definedName name="ProRate1">#REF!</definedName>
    <definedName name="PTD">#REF!</definedName>
    <definedName name="PTDMOD">#REF!</definedName>
    <definedName name="PTDROLL">#REF!</definedName>
    <definedName name="PTMOD">#REF!</definedName>
    <definedName name="PTROLL">#REF!</definedName>
    <definedName name="Query1">#REF!</definedName>
    <definedName name="RatePeriod">[13]ASCs!$F$31</definedName>
    <definedName name="Ratio">#REF!</definedName>
    <definedName name="ratio2">#REF!</definedName>
    <definedName name="Ratios">#REF!</definedName>
    <definedName name="ResourceSupplier">[7]Variables!$D$28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>#REF!</definedName>
    <definedName name="RevenueCheck">#REF!</definedName>
    <definedName name="RISFORM">#REF!</definedName>
    <definedName name="RP_OSS_PP">#REF!</definedName>
    <definedName name="SAPBEXwbID" hidden="1">"45EQYSCWE9WJMGB34OOD1BOQZ"</definedName>
    <definedName name="se">#REF!</definedName>
    <definedName name="SECOND">[1]Jan!#REF!</definedName>
    <definedName name="SEP">[9]Backup!#REF!</definedName>
    <definedName name="SEPT">#REF!</definedName>
    <definedName name="SERVICES_3">#REF!</definedName>
    <definedName name="sg">#REF!</definedName>
    <definedName name="START">[1]Jan!#REF!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ONE">#REF!</definedName>
    <definedName name="TDMOD">#REF!</definedName>
    <definedName name="TDROLL">#REF!</definedName>
    <definedName name="TRANSM_2">[17]Transm2!$A$1:$M$461:'[17]10 Yr FC'!$M$47</definedName>
    <definedName name="UncollectibleAccounts">[7]Variables!$D$25</definedName>
    <definedName name="UtGrossReceipts">[7]Variables!$D$29</definedName>
    <definedName name="ValidAccount">[5]Variables!$AK$43:$AK$369</definedName>
    <definedName name="VAR">[9]Backup!#REF!</definedName>
    <definedName name="VOUCHER">#REF!</definedName>
    <definedName name="WaRevenueTax">[7]Variables!$D$27</definedName>
    <definedName name="WIDTH">#REF!</definedName>
    <definedName name="WinterPeak">'[18]Load Data'!$D$9:$H$12,'[18]Load Data'!$D$20:$H$22</definedName>
    <definedName name="WORK1">#REF!</definedName>
    <definedName name="WORK2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">#REF!</definedName>
    <definedName name="YEFactors">[5]Factors!$S$3:$AG$99</definedName>
    <definedName name="z" hidden="1">#REF!</definedName>
    <definedName name="ZA">'[19] annual balance 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" i="1" l="1"/>
  <c r="E7" i="8" l="1"/>
  <c r="M20" i="3" l="1"/>
  <c r="C23" i="8" l="1"/>
  <c r="B23" i="8"/>
  <c r="E5" i="8"/>
  <c r="Y15" i="1" l="1"/>
  <c r="G16" i="3" l="1"/>
  <c r="E23" i="8" l="1"/>
  <c r="E3" i="8" l="1"/>
  <c r="E4" i="8"/>
  <c r="E6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" i="8" l="1"/>
  <c r="Q40" i="1"/>
  <c r="Q39" i="1"/>
  <c r="S39" i="1" s="1"/>
  <c r="Q38" i="1"/>
  <c r="S38" i="1" s="1"/>
  <c r="Q36" i="1"/>
  <c r="S36" i="1" s="1"/>
  <c r="Q32" i="1"/>
  <c r="S32" i="1" s="1"/>
  <c r="Q31" i="1"/>
  <c r="S31" i="1" s="1"/>
  <c r="Q30" i="1"/>
  <c r="S30" i="1" s="1"/>
  <c r="Q29" i="1"/>
  <c r="S29" i="1" s="1"/>
  <c r="Q26" i="1"/>
  <c r="S26" i="1" s="1"/>
  <c r="Q25" i="1"/>
  <c r="S25" i="1" s="1"/>
  <c r="Q23" i="1"/>
  <c r="S23" i="1" s="1"/>
  <c r="Q20" i="1"/>
  <c r="S20" i="1" s="1"/>
  <c r="Q16" i="1"/>
  <c r="S16" i="1" s="1"/>
  <c r="I16" i="3" l="1"/>
  <c r="M24" i="1" s="1"/>
  <c r="E19" i="3"/>
  <c r="G19" i="3" s="1"/>
  <c r="E17" i="3"/>
  <c r="G17" i="3" s="1"/>
  <c r="E16" i="3"/>
  <c r="E15" i="3"/>
  <c r="G15" i="3" s="1"/>
  <c r="E13" i="3"/>
  <c r="G13" i="3" s="1"/>
  <c r="E12" i="3"/>
  <c r="G12" i="3" l="1"/>
  <c r="I12" i="3" s="1"/>
  <c r="E20" i="3"/>
  <c r="I17" i="3"/>
  <c r="M27" i="1" s="1"/>
  <c r="I15" i="3"/>
  <c r="M21" i="1" s="1"/>
  <c r="I13" i="3"/>
  <c r="I19" i="3"/>
  <c r="M37" i="1" s="1"/>
  <c r="G20" i="3" l="1"/>
  <c r="O20" i="3" s="1"/>
  <c r="M15" i="1"/>
  <c r="U15" i="1" s="1"/>
  <c r="P13" i="3"/>
  <c r="M14" i="1"/>
  <c r="U14" i="1" s="1"/>
  <c r="P12" i="3"/>
  <c r="M41" i="1"/>
  <c r="M33" i="1"/>
  <c r="M22" i="1"/>
  <c r="M28" i="1"/>
  <c r="I20" i="3"/>
  <c r="M17" i="1" l="1"/>
  <c r="M43" i="1" s="1"/>
  <c r="O16" i="3" l="1"/>
  <c r="M16" i="3" s="1"/>
  <c r="O24" i="1" s="1"/>
  <c r="Q24" i="1" s="1"/>
  <c r="S24" i="1" s="1"/>
  <c r="O12" i="3"/>
  <c r="O15" i="3"/>
  <c r="M15" i="3" s="1"/>
  <c r="O21" i="1" s="1"/>
  <c r="O19" i="3"/>
  <c r="M19" i="3" s="1"/>
  <c r="O37" i="1" s="1"/>
  <c r="O17" i="3"/>
  <c r="M17" i="3" s="1"/>
  <c r="O27" i="1" s="1"/>
  <c r="O13" i="3"/>
  <c r="M13" i="3" l="1"/>
  <c r="M12" i="3"/>
  <c r="Q27" i="1"/>
  <c r="O28" i="1"/>
  <c r="Q21" i="1"/>
  <c r="O33" i="1"/>
  <c r="O22" i="1"/>
  <c r="Q37" i="1"/>
  <c r="O41" i="1"/>
  <c r="O14" i="1" l="1"/>
  <c r="V14" i="1" s="1"/>
  <c r="Q12" i="3"/>
  <c r="O15" i="1"/>
  <c r="Q13" i="3"/>
  <c r="S37" i="1"/>
  <c r="Q41" i="1"/>
  <c r="S41" i="1" s="1"/>
  <c r="Q33" i="1"/>
  <c r="S33" i="1" s="1"/>
  <c r="S21" i="1"/>
  <c r="Q22" i="1"/>
  <c r="S22" i="1" s="1"/>
  <c r="S27" i="1"/>
  <c r="Q28" i="1"/>
  <c r="S28" i="1" s="1"/>
  <c r="Q15" i="1" l="1"/>
  <c r="S15" i="1" s="1"/>
  <c r="V15" i="1"/>
  <c r="W15" i="1" s="1"/>
  <c r="X15" i="1" s="1"/>
  <c r="W14" i="1"/>
  <c r="X14" i="1" s="1"/>
  <c r="Q14" i="1"/>
  <c r="O17" i="1"/>
  <c r="O43" i="1" s="1"/>
  <c r="T43" i="1" s="1"/>
  <c r="S14" i="1" l="1"/>
  <c r="Q17" i="1"/>
  <c r="S17" i="1" l="1"/>
  <c r="Q43" i="1"/>
  <c r="S43" i="1" s="1"/>
</calcChain>
</file>

<file path=xl/sharedStrings.xml><?xml version="1.0" encoding="utf-8"?>
<sst xmlns="http://schemas.openxmlformats.org/spreadsheetml/2006/main" count="236" uniqueCount="137">
  <si>
    <t xml:space="preserve">ROCKY MOUNTAIN POWER </t>
  </si>
  <si>
    <t>DISTRIBUTED BY RATE SCHEDULES IN IDAHO</t>
  </si>
  <si>
    <t>Line</t>
  </si>
  <si>
    <t>Average</t>
  </si>
  <si>
    <t>No.</t>
  </si>
  <si>
    <t>Description</t>
  </si>
  <si>
    <t>Sch.</t>
  </si>
  <si>
    <t>Customers</t>
  </si>
  <si>
    <t>MWH</t>
  </si>
  <si>
    <t>%</t>
  </si>
  <si>
    <t>Residential Sales</t>
  </si>
  <si>
    <t>Residential Service</t>
  </si>
  <si>
    <t>Residential Optional TOD</t>
  </si>
  <si>
    <t>AGA Revenue</t>
  </si>
  <si>
    <t>Total Residential</t>
  </si>
  <si>
    <t>Commercial &amp; Industrial</t>
  </si>
  <si>
    <t>General Service - Large Power</t>
  </si>
  <si>
    <t>General Svc. - Lg. Power (R&amp;F)</t>
  </si>
  <si>
    <t>6A</t>
  </si>
  <si>
    <t>Subtotal-Schedule 6</t>
  </si>
  <si>
    <t>General Service - High Voltage</t>
  </si>
  <si>
    <t>Irrigation</t>
  </si>
  <si>
    <t>10</t>
  </si>
  <si>
    <t>Comm. &amp; Ind. Space Heating</t>
  </si>
  <si>
    <t>General Service</t>
  </si>
  <si>
    <t>General Service (R&amp;F)</t>
  </si>
  <si>
    <t>23A</t>
  </si>
  <si>
    <t>Subtotal-Schedule 23</t>
  </si>
  <si>
    <t>General Service Optional TOD</t>
  </si>
  <si>
    <t>Special Contract 1</t>
  </si>
  <si>
    <t>Special Contract 2</t>
  </si>
  <si>
    <t>Total Commercial &amp; Industrial</t>
  </si>
  <si>
    <t>Public Street Lighting</t>
  </si>
  <si>
    <t>Security Area Lighting</t>
  </si>
  <si>
    <t>Security Area Lighting (R&amp;F)</t>
  </si>
  <si>
    <t>7A</t>
  </si>
  <si>
    <t>Street Lighting - Company</t>
  </si>
  <si>
    <t>Street Lighting - Customer</t>
  </si>
  <si>
    <t>Total Public Street Lighting</t>
  </si>
  <si>
    <t>Total Sales to Ultimate Customers</t>
  </si>
  <si>
    <t>Proposed</t>
  </si>
  <si>
    <t xml:space="preserve"> (¢/kWh)</t>
  </si>
  <si>
    <t>Total</t>
  </si>
  <si>
    <t>BPA</t>
  </si>
  <si>
    <t>Proposed Sch 34 Credit</t>
  </si>
  <si>
    <t>Residential</t>
  </si>
  <si>
    <t>CALCULATION OF PROPOSED BPA CREDIT SCHEDULE 34 IN IDAHO</t>
  </si>
  <si>
    <t>Rev ($000)</t>
  </si>
  <si>
    <t>EXHIBIT 1</t>
  </si>
  <si>
    <t>EXHIBIT 2</t>
  </si>
  <si>
    <t>($000)</t>
  </si>
  <si>
    <t>Allocation of Total PacifiCorp REP Benefits</t>
  </si>
  <si>
    <t>By State</t>
  </si>
  <si>
    <t>Total Proposed Benefit</t>
  </si>
  <si>
    <t>Net REP Benefits</t>
  </si>
  <si>
    <t>Qualifying</t>
  </si>
  <si>
    <t>Initial</t>
  </si>
  <si>
    <t>REP Credit</t>
  </si>
  <si>
    <t>Current</t>
  </si>
  <si>
    <t>State</t>
  </si>
  <si>
    <t>¢/kWh</t>
  </si>
  <si>
    <t>Adjust.</t>
  </si>
  <si>
    <t>Amount $</t>
  </si>
  <si>
    <t>Oregon</t>
  </si>
  <si>
    <t>Washington</t>
  </si>
  <si>
    <t>Idaho</t>
  </si>
  <si>
    <t>Total PacifiCorp</t>
  </si>
  <si>
    <t>Amount</t>
  </si>
  <si>
    <t>ANNUAL  AVERAGE</t>
  </si>
  <si>
    <t>Rate Period</t>
  </si>
  <si>
    <t>REP</t>
  </si>
  <si>
    <t>TOTAL</t>
  </si>
  <si>
    <t>EXHIBIT 3</t>
  </si>
  <si>
    <t>IOU Allocated</t>
  </si>
  <si>
    <t>2-YR Rate Period Total</t>
  </si>
  <si>
    <t xml:space="preserve">Benefits </t>
  </si>
  <si>
    <t>per Year</t>
  </si>
  <si>
    <t>ACTUAL BASE YEAR + 12MOS.</t>
  </si>
  <si>
    <t>Share %</t>
  </si>
  <si>
    <t>Present</t>
  </si>
  <si>
    <t>Invoicing Schedule Struc Cd</t>
  </si>
  <si>
    <t>BPA KWH</t>
  </si>
  <si>
    <t>07APSA010L</t>
  </si>
  <si>
    <t>07APSA010S</t>
  </si>
  <si>
    <t>07APSN010L</t>
  </si>
  <si>
    <t>07APSN010S</t>
  </si>
  <si>
    <t>07APSVCNLL</t>
  </si>
  <si>
    <t>07APSVCNLS</t>
  </si>
  <si>
    <t>07BPADEBIT</t>
  </si>
  <si>
    <t>07GNSV006A</t>
  </si>
  <si>
    <t>07GNSV023A</t>
  </si>
  <si>
    <t>07NETMT135</t>
  </si>
  <si>
    <t>07OALT07AN</t>
  </si>
  <si>
    <t>07OALT07AR</t>
  </si>
  <si>
    <t>07RESD0001</t>
  </si>
  <si>
    <t>07RESD0036</t>
  </si>
  <si>
    <t>07RGNSV23A</t>
  </si>
  <si>
    <t>Present Sch 34 Credit</t>
  </si>
  <si>
    <t>Sch 34</t>
  </si>
  <si>
    <t>Net Change</t>
  </si>
  <si>
    <t>BPA REV</t>
  </si>
  <si>
    <t>AVG RATE</t>
  </si>
  <si>
    <t>07APSV023A</t>
  </si>
  <si>
    <t>07NMT23135</t>
  </si>
  <si>
    <t>IOU Realloc</t>
  </si>
  <si>
    <t>Schedule 10 Net</t>
  </si>
  <si>
    <t>Per Settlement Agreement IOU Section 6. Base period and subsequent period average</t>
  </si>
  <si>
    <t>Change</t>
  </si>
  <si>
    <t>07APSV006A</t>
  </si>
  <si>
    <t>07RGNSV06A</t>
  </si>
  <si>
    <t>SCHEDULE</t>
  </si>
  <si>
    <t>OTHER</t>
  </si>
  <si>
    <t>DEBIT</t>
  </si>
  <si>
    <t>Usage</t>
  </si>
  <si>
    <t>Schedule</t>
  </si>
  <si>
    <t>Monthly Avg Bill Impact</t>
  </si>
  <si>
    <t>Total REP Benefits from BP-20 Table 2.4.11</t>
  </si>
  <si>
    <t>ESTIMATED IMPACT OF PROPOSED REVENUES ON FORECAST PRESENT REVENUES</t>
  </si>
  <si>
    <t>FROM ELECTRIC SALES TO ULTIMATE CONSUMERS</t>
  </si>
  <si>
    <t>Revenue ($000)</t>
  </si>
  <si>
    <t>07RNM23135</t>
  </si>
  <si>
    <t>additional BPA credit</t>
  </si>
  <si>
    <t>For FY-2022 and FY-2023</t>
  </si>
  <si>
    <t>For October 1, 2021 - September 30, 2022</t>
  </si>
  <si>
    <t>FY-2022</t>
  </si>
  <si>
    <t>Balance 7-31-21</t>
  </si>
  <si>
    <t>For October 1, 2022 - September 30, 2023</t>
  </si>
  <si>
    <t>FY-2023</t>
  </si>
  <si>
    <t>Balance 7-31-22</t>
  </si>
  <si>
    <t>For Two-Year Rate Period:  October 1, 2021 - September 30, 2023</t>
  </si>
  <si>
    <t>BP 22</t>
  </si>
  <si>
    <t>CY-2019(kWH)</t>
  </si>
  <si>
    <t>CY-2020(kWH)</t>
  </si>
  <si>
    <t>07NMT36135</t>
  </si>
  <si>
    <t>HISTORIC 12 MONTHS ENDED DECEMBER 2019</t>
  </si>
  <si>
    <r>
      <t>kWh</t>
    </r>
    <r>
      <rPr>
        <b/>
        <vertAlign val="superscript"/>
        <sz val="10"/>
        <rFont val="Tahoma"/>
        <family val="2"/>
      </rPr>
      <t>(1)</t>
    </r>
  </si>
  <si>
    <r>
      <t>Amount $</t>
    </r>
    <r>
      <rPr>
        <b/>
        <vertAlign val="superscript"/>
        <sz val="10"/>
        <rFont val="Tahoma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</si>
</sst>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&quot;$&quot;###0;[Red]\(&quot;$&quot;###0\)"/>
    <numFmt numFmtId="167" formatCode="0.0"/>
    <numFmt numFmtId="168" formatCode="_(* #,##0_);_(* \(#,##0\);_(* &quot;-&quot;??_);_(@_)"/>
    <numFmt numFmtId="169" formatCode="mmm\ dd\,\ yyyy"/>
    <numFmt numFmtId="170" formatCode="General_)"/>
    <numFmt numFmtId="171" formatCode="#,##0.0000_);\(#,##0.0000\)"/>
    <numFmt numFmtId="172" formatCode="#,##0.0000_);[Red]\(#,##0.0000\)"/>
    <numFmt numFmtId="173" formatCode="0.0000000"/>
    <numFmt numFmtId="174" formatCode="_(* #,##0.00000_);_(* \(#,##0.00000\);_(* &quot;-&quot;??_);_(@_)"/>
    <numFmt numFmtId="175" formatCode="0.000000"/>
    <numFmt numFmtId="176" formatCode="_(* ###0_);_(* \(###0\);_(* &quot;-&quot;_);_(@_)"/>
    <numFmt numFmtId="177" formatCode="0.00_)"/>
    <numFmt numFmtId="178" formatCode="_(* #,##0.0_);_(* \(#,##0.0\);_(* &quot;-&quot;_);_(@_)"/>
    <numFmt numFmtId="179" formatCode="#,##0;\-#,##0"/>
    <numFmt numFmtId="180" formatCode="&quot;$&quot;#,##0.0_);\(&quot;$&quot;#,##0.0\)"/>
    <numFmt numFmtId="181" formatCode="0.0000"/>
    <numFmt numFmtId="182" formatCode="_(&quot;$&quot;* #,##0.0_);_(&quot;$&quot;* \(#,##0.0\);_(&quot;$&quot;* &quot;-&quot;_);_(@_)"/>
    <numFmt numFmtId="183" formatCode="0.00;\-0.00"/>
    <numFmt numFmtId="184" formatCode="&quot;$&quot;#,##0.0000_);\(&quot;$&quot;#,##0.0000\)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Schoolbook"/>
      <family val="2"/>
    </font>
    <font>
      <sz val="12"/>
      <name val="TimesNewRomanPS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name val="Arial MT"/>
    </font>
    <font>
      <sz val="10"/>
      <name val="SWISS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2"/>
      <color indexed="24"/>
      <name val="Arial"/>
      <family val="2"/>
    </font>
    <font>
      <sz val="10"/>
      <name val="Helv"/>
    </font>
    <font>
      <b/>
      <i/>
      <sz val="16"/>
      <name val="Helv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NewRomanPS"/>
    </font>
    <font>
      <sz val="10"/>
      <color theme="1"/>
      <name val="TimesNewRomanPS"/>
      <family val="1"/>
    </font>
    <font>
      <b/>
      <sz val="10"/>
      <color theme="1"/>
      <name val="TimesNewRomanPS"/>
      <family val="1"/>
    </font>
    <font>
      <sz val="10"/>
      <color theme="1"/>
      <name val="TimesNewRomanPS"/>
    </font>
    <font>
      <b/>
      <u/>
      <sz val="10"/>
      <color theme="1"/>
      <name val="TimesNewRomanPS"/>
      <family val="1"/>
    </font>
    <font>
      <i/>
      <sz val="10"/>
      <color theme="1"/>
      <name val="TimesNewRomanPS"/>
    </font>
    <font>
      <b/>
      <sz val="10"/>
      <color indexed="8"/>
      <name val="Times New Roman"/>
      <family val="1"/>
    </font>
    <font>
      <b/>
      <sz val="10"/>
      <color indexed="8"/>
      <name val="TimesNewRomanPS"/>
    </font>
    <font>
      <sz val="10"/>
      <color indexed="8"/>
      <name val="TimesNewRomanPS"/>
      <family val="1"/>
    </font>
    <font>
      <b/>
      <sz val="10"/>
      <color indexed="8"/>
      <name val="TimesNewRomanPS"/>
      <family val="1"/>
    </font>
    <font>
      <sz val="10"/>
      <color indexed="8"/>
      <name val="TimesNewRomanPS"/>
    </font>
    <font>
      <b/>
      <u/>
      <sz val="10"/>
      <color indexed="8"/>
      <name val="TimesNewRomanPS"/>
      <family val="1"/>
    </font>
    <font>
      <i/>
      <sz val="10"/>
      <color indexed="8"/>
      <name val="TimesNewRomanPS"/>
    </font>
    <font>
      <sz val="10"/>
      <color indexed="8"/>
      <name val="Arial"/>
      <family val="2"/>
      <charset val="1"/>
    </font>
    <font>
      <sz val="10"/>
      <color rgb="FF0000FF"/>
      <name val="TimesNewRomanPS"/>
    </font>
    <font>
      <b/>
      <sz val="10"/>
      <color rgb="FF0000FF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/>
      <sz val="14"/>
      <color rgb="FF0000FF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color rgb="FF0000FF"/>
      <name val="Tahoma"/>
      <family val="2"/>
    </font>
    <font>
      <b/>
      <u/>
      <sz val="10"/>
      <name val="Tahoma"/>
      <family val="2"/>
    </font>
    <font>
      <b/>
      <vertAlign val="superscript"/>
      <sz val="10"/>
      <name val="Tahoma"/>
      <family val="2"/>
    </font>
    <font>
      <sz val="10"/>
      <name val="Tahoma"/>
      <family val="2"/>
    </font>
    <font>
      <sz val="10"/>
      <color rgb="FF0000FF"/>
      <name val="Tahoma"/>
      <family val="2"/>
    </font>
    <font>
      <sz val="8"/>
      <name val="Tahoma"/>
      <family val="2"/>
    </font>
    <font>
      <b/>
      <u/>
      <sz val="14"/>
      <name val="Tahoma"/>
      <family val="2"/>
    </font>
    <font>
      <b/>
      <sz val="11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2"/>
      <name val="Tahoma"/>
      <family val="2"/>
    </font>
    <font>
      <b/>
      <sz val="12"/>
      <color rgb="FF0000FF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9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3">
    <xf numFmtId="0" fontId="0" fillId="0" borderId="0"/>
    <xf numFmtId="0" fontId="4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1" fillId="0" borderId="0" applyFont="0" applyFill="0" applyBorder="0" applyProtection="0">
      <alignment horizontal="right"/>
    </xf>
    <xf numFmtId="0" fontId="12" fillId="0" borderId="0" applyFont="0" applyFill="0" applyBorder="0" applyAlignment="0" applyProtection="0">
      <alignment horizontal="left"/>
    </xf>
    <xf numFmtId="167" fontId="13" fillId="0" borderId="0" applyNumberFormat="0" applyFill="0" applyBorder="0" applyAlignment="0" applyProtection="0"/>
    <xf numFmtId="168" fontId="14" fillId="0" borderId="0" applyFont="0" applyAlignment="0" applyProtection="0"/>
    <xf numFmtId="0" fontId="15" fillId="0" borderId="5" applyNumberFormat="0" applyBorder="0" applyAlignment="0"/>
    <xf numFmtId="0" fontId="7" fillId="0" borderId="0">
      <alignment wrapText="1"/>
    </xf>
    <xf numFmtId="0" fontId="3" fillId="0" borderId="0"/>
    <xf numFmtId="0" fontId="8" fillId="0" borderId="0"/>
    <xf numFmtId="0" fontId="7" fillId="0" borderId="0">
      <alignment wrapText="1"/>
    </xf>
    <xf numFmtId="0" fontId="5" fillId="0" borderId="0"/>
    <xf numFmtId="0" fontId="7" fillId="0" borderId="0"/>
    <xf numFmtId="0" fontId="10" fillId="0" borderId="0"/>
    <xf numFmtId="0" fontId="16" fillId="0" borderId="0"/>
    <xf numFmtId="0" fontId="10" fillId="0" borderId="0"/>
    <xf numFmtId="0" fontId="9" fillId="0" borderId="0"/>
    <xf numFmtId="0" fontId="3" fillId="0" borderId="0"/>
    <xf numFmtId="0" fontId="7" fillId="0" borderId="0"/>
    <xf numFmtId="41" fontId="17" fillId="0" borderId="0" applyFont="0" applyFill="0" applyBorder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12" fontId="18" fillId="3" borderId="6">
      <alignment horizontal="left"/>
    </xf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5" borderId="7" applyNumberFormat="0" applyProtection="0">
      <alignment vertical="center"/>
    </xf>
    <xf numFmtId="4" fontId="19" fillId="5" borderId="7" applyNumberFormat="0" applyProtection="0">
      <alignment vertical="center"/>
    </xf>
    <xf numFmtId="0" fontId="19" fillId="5" borderId="7" applyNumberFormat="0" applyProtection="0">
      <alignment horizontal="left" vertical="top" indent="1"/>
    </xf>
    <xf numFmtId="4" fontId="19" fillId="6" borderId="3" applyNumberFormat="0" applyProtection="0">
      <alignment vertical="center"/>
    </xf>
    <xf numFmtId="4" fontId="21" fillId="7" borderId="7" applyNumberFormat="0" applyProtection="0">
      <alignment horizontal="right" vertical="center"/>
    </xf>
    <xf numFmtId="4" fontId="21" fillId="8" borderId="7" applyNumberFormat="0" applyProtection="0">
      <alignment horizontal="right" vertical="center"/>
    </xf>
    <xf numFmtId="4" fontId="21" fillId="9" borderId="7" applyNumberFormat="0" applyProtection="0">
      <alignment horizontal="right" vertical="center"/>
    </xf>
    <xf numFmtId="4" fontId="21" fillId="10" borderId="7" applyNumberFormat="0" applyProtection="0">
      <alignment horizontal="right" vertical="center"/>
    </xf>
    <xf numFmtId="4" fontId="21" fillId="11" borderId="7" applyNumberFormat="0" applyProtection="0">
      <alignment horizontal="right" vertical="center"/>
    </xf>
    <xf numFmtId="4" fontId="21" fillId="12" borderId="7" applyNumberFormat="0" applyProtection="0">
      <alignment horizontal="right" vertical="center"/>
    </xf>
    <xf numFmtId="4" fontId="21" fillId="13" borderId="7" applyNumberFormat="0" applyProtection="0">
      <alignment horizontal="right" vertical="center"/>
    </xf>
    <xf numFmtId="4" fontId="21" fillId="14" borderId="7" applyNumberFormat="0" applyProtection="0">
      <alignment horizontal="right" vertical="center"/>
    </xf>
    <xf numFmtId="4" fontId="21" fillId="15" borderId="7" applyNumberFormat="0" applyProtection="0">
      <alignment horizontal="right" vertical="center"/>
    </xf>
    <xf numFmtId="4" fontId="19" fillId="16" borderId="8" applyNumberFormat="0" applyProtection="0">
      <alignment horizontal="left" vertical="center" indent="1"/>
    </xf>
    <xf numFmtId="4" fontId="21" fillId="17" borderId="0" applyNumberFormat="0" applyProtection="0">
      <alignment horizontal="left" vertical="center" indent="1"/>
    </xf>
    <xf numFmtId="4" fontId="22" fillId="18" borderId="0" applyNumberFormat="0" applyProtection="0">
      <alignment horizontal="left" vertical="center" indent="1"/>
    </xf>
    <xf numFmtId="4" fontId="21" fillId="19" borderId="7" applyNumberFormat="0" applyProtection="0">
      <alignment horizontal="right" vertical="center"/>
    </xf>
    <xf numFmtId="4" fontId="23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0" fontId="7" fillId="18" borderId="7" applyNumberFormat="0" applyProtection="0">
      <alignment horizontal="left" vertical="center" indent="1"/>
    </xf>
    <xf numFmtId="0" fontId="7" fillId="18" borderId="7" applyNumberFormat="0" applyProtection="0">
      <alignment horizontal="left" vertical="top" indent="1"/>
    </xf>
    <xf numFmtId="0" fontId="7" fillId="6" borderId="7" applyNumberFormat="0" applyProtection="0">
      <alignment horizontal="left" vertical="center" indent="1"/>
    </xf>
    <xf numFmtId="0" fontId="7" fillId="6" borderId="7" applyNumberFormat="0" applyProtection="0">
      <alignment horizontal="left" vertical="top" indent="1"/>
    </xf>
    <xf numFmtId="0" fontId="7" fillId="20" borderId="7" applyNumberFormat="0" applyProtection="0">
      <alignment horizontal="left" vertical="center" indent="1"/>
    </xf>
    <xf numFmtId="0" fontId="7" fillId="20" borderId="7" applyNumberFormat="0" applyProtection="0">
      <alignment horizontal="left" vertical="top" indent="1"/>
    </xf>
    <xf numFmtId="0" fontId="7" fillId="21" borderId="7" applyNumberFormat="0" applyProtection="0">
      <alignment horizontal="left" vertical="center" indent="1"/>
    </xf>
    <xf numFmtId="0" fontId="7" fillId="21" borderId="7" applyNumberFormat="0" applyProtection="0">
      <alignment horizontal="left" vertical="top" indent="1"/>
    </xf>
    <xf numFmtId="4" fontId="21" fillId="22" borderId="7" applyNumberFormat="0" applyProtection="0">
      <alignment vertical="center"/>
    </xf>
    <xf numFmtId="4" fontId="25" fillId="22" borderId="7" applyNumberFormat="0" applyProtection="0">
      <alignment vertical="center"/>
    </xf>
    <xf numFmtId="4" fontId="21" fillId="22" borderId="7" applyNumberFormat="0" applyProtection="0">
      <alignment horizontal="left" vertical="center" indent="1"/>
    </xf>
    <xf numFmtId="0" fontId="21" fillId="22" borderId="7" applyNumberFormat="0" applyProtection="0">
      <alignment horizontal="left" vertical="top" indent="1"/>
    </xf>
    <xf numFmtId="4" fontId="21" fillId="23" borderId="9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1" fillId="23" borderId="7" applyNumberFormat="0" applyProtection="0">
      <alignment horizontal="left" vertical="center" indent="1"/>
    </xf>
    <xf numFmtId="0" fontId="21" fillId="6" borderId="7" applyNumberFormat="0" applyProtection="0">
      <alignment horizontal="center" vertical="top"/>
    </xf>
    <xf numFmtId="4" fontId="26" fillId="0" borderId="0" applyNumberFormat="0" applyProtection="0">
      <alignment horizontal="left" vertical="center"/>
    </xf>
    <xf numFmtId="4" fontId="27" fillId="17" borderId="7" applyNumberFormat="0" applyProtection="0">
      <alignment horizontal="right" vertical="center"/>
    </xf>
    <xf numFmtId="169" fontId="7" fillId="0" borderId="0" applyFill="0" applyBorder="0" applyAlignment="0" applyProtection="0">
      <alignment wrapText="1"/>
    </xf>
    <xf numFmtId="0" fontId="28" fillId="0" borderId="0" applyNumberFormat="0" applyFill="0" applyBorder="0">
      <alignment horizontal="center" wrapText="1"/>
    </xf>
    <xf numFmtId="0" fontId="28" fillId="0" borderId="0" applyNumberFormat="0" applyFill="0" applyBorder="0">
      <alignment horizontal="center" wrapText="1"/>
    </xf>
    <xf numFmtId="170" fontId="29" fillId="0" borderId="0">
      <alignment horizontal="left"/>
    </xf>
    <xf numFmtId="37" fontId="15" fillId="5" borderId="0" applyNumberFormat="0" applyBorder="0" applyAlignment="0" applyProtection="0"/>
    <xf numFmtId="37" fontId="15" fillId="0" borderId="0"/>
    <xf numFmtId="3" fontId="30" fillId="24" borderId="10" applyProtection="0"/>
    <xf numFmtId="0" fontId="7" fillId="0" borderId="0"/>
    <xf numFmtId="173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5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5" fontId="7" fillId="0" borderId="0">
      <alignment horizontal="left" wrapText="1"/>
    </xf>
    <xf numFmtId="0" fontId="5" fillId="0" borderId="0"/>
    <xf numFmtId="175" fontId="7" fillId="0" borderId="0">
      <alignment horizontal="left" wrapText="1"/>
    </xf>
    <xf numFmtId="175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0" fontId="5" fillId="0" borderId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76" fontId="7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7" fillId="0" borderId="0"/>
    <xf numFmtId="2" fontId="31" fillId="0" borderId="0" applyFont="0" applyFill="0" applyBorder="0" applyAlignment="0" applyProtection="0"/>
    <xf numFmtId="0" fontId="32" fillId="0" borderId="0"/>
    <xf numFmtId="38" fontId="15" fillId="25" borderId="0" applyNumberFormat="0" applyBorder="0" applyAlignment="0" applyProtection="0"/>
    <xf numFmtId="38" fontId="13" fillId="0" borderId="0"/>
    <xf numFmtId="40" fontId="13" fillId="0" borderId="0"/>
    <xf numFmtId="10" fontId="15" fillId="23" borderId="11" applyNumberFormat="0" applyBorder="0" applyAlignment="0" applyProtection="0"/>
    <xf numFmtId="44" fontId="28" fillId="0" borderId="24" applyNumberFormat="0" applyFont="0" applyAlignment="0">
      <alignment horizontal="center"/>
    </xf>
    <xf numFmtId="44" fontId="28" fillId="0" borderId="25" applyNumberFormat="0" applyFont="0" applyAlignment="0">
      <alignment horizontal="center"/>
    </xf>
    <xf numFmtId="177" fontId="33" fillId="0" borderId="0"/>
    <xf numFmtId="0" fontId="7" fillId="0" borderId="0"/>
    <xf numFmtId="0" fontId="32" fillId="0" borderId="0"/>
    <xf numFmtId="10" fontId="7" fillId="0" borderId="0" applyFont="0" applyFill="0" applyBorder="0" applyAlignment="0" applyProtection="0"/>
    <xf numFmtId="168" fontId="13" fillId="0" borderId="0" applyBorder="0" applyAlignment="0"/>
    <xf numFmtId="178" fontId="7" fillId="0" borderId="0" applyFont="0" applyFill="0" applyAlignment="0">
      <alignment horizontal="right"/>
    </xf>
    <xf numFmtId="39" fontId="7" fillId="26" borderId="0"/>
    <xf numFmtId="38" fontId="15" fillId="0" borderId="26"/>
    <xf numFmtId="38" fontId="13" fillId="0" borderId="19"/>
    <xf numFmtId="39" fontId="11" fillId="27" borderId="0"/>
    <xf numFmtId="175" fontId="7" fillId="0" borderId="0">
      <alignment horizontal="left" wrapText="1"/>
    </xf>
    <xf numFmtId="0" fontId="34" fillId="0" borderId="0"/>
    <xf numFmtId="9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262">
    <xf numFmtId="0" fontId="0" fillId="0" borderId="0" xfId="0"/>
    <xf numFmtId="0" fontId="35" fillId="0" borderId="0" xfId="1" applyFont="1" applyBorder="1" applyAlignment="1" applyProtection="1">
      <alignment horizontal="centerContinuous"/>
    </xf>
    <xf numFmtId="0" fontId="36" fillId="0" borderId="0" xfId="1" applyFont="1" applyAlignment="1"/>
    <xf numFmtId="0" fontId="36" fillId="0" borderId="0" xfId="1" applyFont="1" applyAlignment="1">
      <alignment horizontal="centerContinuous"/>
    </xf>
    <xf numFmtId="0" fontId="37" fillId="0" borderId="0" xfId="1" applyFont="1" applyBorder="1" applyProtection="1"/>
    <xf numFmtId="42" fontId="38" fillId="0" borderId="0" xfId="1" applyNumberFormat="1" applyFont="1" applyBorder="1" applyAlignment="1" applyProtection="1">
      <alignment horizontal="center"/>
    </xf>
    <xf numFmtId="0" fontId="39" fillId="0" borderId="0" xfId="1" applyFont="1" applyBorder="1" applyAlignment="1" applyProtection="1">
      <alignment horizontal="center"/>
    </xf>
    <xf numFmtId="42" fontId="39" fillId="0" borderId="0" xfId="1" applyNumberFormat="1" applyFont="1" applyBorder="1" applyAlignment="1" applyProtection="1">
      <alignment horizontal="center"/>
    </xf>
    <xf numFmtId="37" fontId="39" fillId="0" borderId="0" xfId="1" applyNumberFormat="1" applyFont="1" applyBorder="1" applyProtection="1"/>
    <xf numFmtId="42" fontId="37" fillId="0" borderId="0" xfId="1" applyNumberFormat="1" applyFont="1" applyBorder="1" applyAlignment="1">
      <alignment horizontal="centerContinuous"/>
    </xf>
    <xf numFmtId="0" fontId="40" fillId="0" borderId="0" xfId="1" applyFont="1" applyBorder="1" applyAlignment="1">
      <alignment horizontal="centerContinuous"/>
    </xf>
    <xf numFmtId="42" fontId="37" fillId="0" borderId="0" xfId="1" applyNumberFormat="1" applyFont="1" applyBorder="1" applyAlignment="1" applyProtection="1">
      <alignment horizontal="centerContinuous"/>
    </xf>
    <xf numFmtId="0" fontId="40" fillId="0" borderId="0" xfId="1" applyFont="1"/>
    <xf numFmtId="37" fontId="39" fillId="0" borderId="0" xfId="1" applyNumberFormat="1" applyFont="1" applyBorder="1" applyAlignment="1" applyProtection="1">
      <alignment horizontal="center"/>
    </xf>
    <xf numFmtId="42" fontId="37" fillId="0" borderId="2" xfId="1" applyNumberFormat="1" applyFont="1" applyBorder="1" applyAlignment="1">
      <alignment horizontal="centerContinuous"/>
    </xf>
    <xf numFmtId="0" fontId="37" fillId="0" borderId="2" xfId="1" applyFont="1" applyBorder="1" applyAlignment="1">
      <alignment horizontal="centerContinuous"/>
    </xf>
    <xf numFmtId="0" fontId="37" fillId="0" borderId="2" xfId="1" applyFont="1" applyBorder="1" applyAlignment="1" applyProtection="1">
      <alignment horizontal="center"/>
    </xf>
    <xf numFmtId="0" fontId="39" fillId="0" borderId="2" xfId="1" applyFont="1" applyBorder="1" applyAlignment="1" applyProtection="1">
      <alignment horizontal="center"/>
    </xf>
    <xf numFmtId="37" fontId="39" fillId="0" borderId="2" xfId="1" applyNumberFormat="1" applyFont="1" applyBorder="1" applyAlignment="1" applyProtection="1">
      <alignment horizontal="center"/>
    </xf>
    <xf numFmtId="6" fontId="35" fillId="0" borderId="2" xfId="2" applyNumberFormat="1" applyFont="1" applyFill="1" applyBorder="1" applyAlignment="1">
      <alignment horizontal="center"/>
    </xf>
    <xf numFmtId="6" fontId="35" fillId="0" borderId="2" xfId="2" quotePrefix="1" applyNumberFormat="1" applyFont="1" applyFill="1" applyBorder="1" applyAlignment="1">
      <alignment horizontal="center"/>
    </xf>
    <xf numFmtId="164" fontId="36" fillId="0" borderId="0" xfId="3" applyNumberFormat="1" applyFont="1" applyBorder="1" applyAlignment="1">
      <alignment horizontal="center"/>
    </xf>
    <xf numFmtId="164" fontId="40" fillId="0" borderId="0" xfId="1" applyNumberFormat="1" applyFont="1"/>
    <xf numFmtId="0" fontId="38" fillId="0" borderId="0" xfId="1" applyFont="1" applyBorder="1" applyProtection="1"/>
    <xf numFmtId="42" fontId="38" fillId="0" borderId="0" xfId="1" applyNumberFormat="1" applyFont="1" applyBorder="1" applyProtection="1"/>
    <xf numFmtId="37" fontId="38" fillId="0" borderId="0" xfId="1" applyNumberFormat="1" applyFont="1" applyBorder="1" applyProtection="1"/>
    <xf numFmtId="2" fontId="40" fillId="0" borderId="0" xfId="1" quotePrefix="1" applyNumberFormat="1" applyFont="1" applyFill="1" applyBorder="1" applyAlignment="1" applyProtection="1">
      <alignment horizontal="center" wrapText="1"/>
    </xf>
    <xf numFmtId="0" fontId="41" fillId="0" borderId="0" xfId="1" applyFont="1" applyBorder="1" applyProtection="1"/>
    <xf numFmtId="5" fontId="38" fillId="0" borderId="0" xfId="1" applyNumberFormat="1" applyFont="1" applyBorder="1" applyProtection="1"/>
    <xf numFmtId="0" fontId="38" fillId="0" borderId="0" xfId="1" applyFont="1" applyBorder="1" applyAlignment="1" applyProtection="1">
      <alignment horizontal="center"/>
    </xf>
    <xf numFmtId="171" fontId="38" fillId="0" borderId="0" xfId="1" applyNumberFormat="1" applyFont="1" applyBorder="1" applyProtection="1"/>
    <xf numFmtId="0" fontId="38" fillId="0" borderId="0" xfId="1" quotePrefix="1" applyFont="1" applyBorder="1" applyAlignment="1" applyProtection="1">
      <alignment horizontal="center"/>
    </xf>
    <xf numFmtId="0" fontId="38" fillId="0" borderId="0" xfId="1" applyFont="1" applyFill="1" applyBorder="1" applyProtection="1"/>
    <xf numFmtId="5" fontId="38" fillId="0" borderId="0" xfId="1" applyNumberFormat="1" applyFont="1" applyFill="1" applyBorder="1" applyProtection="1"/>
    <xf numFmtId="0" fontId="38" fillId="0" borderId="0" xfId="1" quotePrefix="1" applyFont="1" applyFill="1" applyBorder="1" applyAlignment="1" applyProtection="1">
      <alignment horizontal="center"/>
    </xf>
    <xf numFmtId="37" fontId="40" fillId="0" borderId="0" xfId="1" applyNumberFormat="1" applyFont="1" applyFill="1" applyBorder="1"/>
    <xf numFmtId="0" fontId="40" fillId="0" borderId="0" xfId="1" applyFont="1" applyFill="1"/>
    <xf numFmtId="0" fontId="38" fillId="0" borderId="2" xfId="1" applyFont="1" applyBorder="1" applyProtection="1"/>
    <xf numFmtId="5" fontId="38" fillId="0" borderId="2" xfId="1" applyNumberFormat="1" applyFont="1" applyBorder="1" applyProtection="1"/>
    <xf numFmtId="0" fontId="38" fillId="0" borderId="2" xfId="1" quotePrefix="1" applyFont="1" applyBorder="1" applyAlignment="1" applyProtection="1">
      <alignment horizontal="center"/>
    </xf>
    <xf numFmtId="37" fontId="38" fillId="0" borderId="2" xfId="1" applyNumberFormat="1" applyFont="1" applyBorder="1" applyProtection="1"/>
    <xf numFmtId="0" fontId="40" fillId="0" borderId="2" xfId="1" applyFont="1" applyBorder="1"/>
    <xf numFmtId="171" fontId="38" fillId="0" borderId="2" xfId="1" applyNumberFormat="1" applyFont="1" applyBorder="1" applyProtection="1"/>
    <xf numFmtId="0" fontId="39" fillId="0" borderId="4" xfId="1" applyFont="1" applyBorder="1" applyProtection="1"/>
    <xf numFmtId="5" fontId="38" fillId="0" borderId="4" xfId="1" applyNumberFormat="1" applyFont="1" applyBorder="1" applyProtection="1"/>
    <xf numFmtId="0" fontId="38" fillId="0" borderId="4" xfId="1" applyFont="1" applyBorder="1" applyProtection="1"/>
    <xf numFmtId="37" fontId="38" fillId="0" borderId="4" xfId="1" applyNumberFormat="1" applyFont="1" applyBorder="1" applyProtection="1"/>
    <xf numFmtId="0" fontId="40" fillId="0" borderId="4" xfId="1" applyFont="1" applyBorder="1"/>
    <xf numFmtId="42" fontId="40" fillId="0" borderId="0" xfId="1" applyNumberFormat="1" applyFont="1"/>
    <xf numFmtId="37" fontId="40" fillId="0" borderId="0" xfId="1" applyNumberFormat="1" applyFont="1"/>
    <xf numFmtId="42" fontId="40" fillId="0" borderId="0" xfId="1" applyNumberFormat="1" applyFont="1" applyBorder="1"/>
    <xf numFmtId="37" fontId="40" fillId="0" borderId="0" xfId="1" applyNumberFormat="1" applyFont="1" applyAlignment="1">
      <alignment horizontal="right"/>
    </xf>
    <xf numFmtId="42" fontId="40" fillId="0" borderId="0" xfId="1" applyNumberFormat="1" applyFont="1" applyFill="1"/>
    <xf numFmtId="37" fontId="40" fillId="0" borderId="0" xfId="1" applyNumberFormat="1" applyFont="1" applyFill="1"/>
    <xf numFmtId="5" fontId="40" fillId="0" borderId="0" xfId="1" applyNumberFormat="1" applyFont="1"/>
    <xf numFmtId="42" fontId="37" fillId="0" borderId="0" xfId="1" applyNumberFormat="1" applyFont="1" applyAlignment="1">
      <alignment horizontal="center"/>
    </xf>
    <xf numFmtId="0" fontId="40" fillId="0" borderId="0" xfId="1" applyFont="1" applyFill="1" applyBorder="1"/>
    <xf numFmtId="6" fontId="35" fillId="0" borderId="0" xfId="2" applyNumberFormat="1" applyFont="1" applyFill="1" applyBorder="1" applyAlignment="1">
      <alignment horizontal="center"/>
    </xf>
    <xf numFmtId="0" fontId="37" fillId="0" borderId="0" xfId="1" applyFont="1" applyFill="1" applyBorder="1" applyAlignment="1" applyProtection="1">
      <alignment horizontal="center"/>
    </xf>
    <xf numFmtId="42" fontId="38" fillId="0" borderId="0" xfId="1" applyNumberFormat="1" applyFont="1" applyFill="1" applyBorder="1" applyAlignment="1" applyProtection="1">
      <alignment horizontal="center"/>
    </xf>
    <xf numFmtId="37" fontId="36" fillId="0" borderId="0" xfId="3" applyNumberFormat="1" applyFont="1" applyFill="1" applyBorder="1" applyAlignment="1">
      <alignment horizontal="center"/>
    </xf>
    <xf numFmtId="0" fontId="40" fillId="0" borderId="0" xfId="1" applyFont="1" applyFill="1" applyBorder="1" applyProtection="1"/>
    <xf numFmtId="165" fontId="40" fillId="0" borderId="0" xfId="1" applyNumberFormat="1" applyFont="1"/>
    <xf numFmtId="0" fontId="40" fillId="0" borderId="0" xfId="1" applyFont="1" applyBorder="1"/>
    <xf numFmtId="10" fontId="40" fillId="0" borderId="2" xfId="1" applyNumberFormat="1" applyFont="1" applyBorder="1"/>
    <xf numFmtId="5" fontId="42" fillId="0" borderId="0" xfId="1" applyNumberFormat="1" applyFont="1" applyBorder="1" applyProtection="1"/>
    <xf numFmtId="37" fontId="42" fillId="0" borderId="0" xfId="1" applyNumberFormat="1" applyFont="1" applyBorder="1" applyProtection="1"/>
    <xf numFmtId="0" fontId="42" fillId="0" borderId="0" xfId="1" applyFont="1"/>
    <xf numFmtId="165" fontId="42" fillId="0" borderId="0" xfId="1" applyNumberFormat="1" applyFont="1"/>
    <xf numFmtId="165" fontId="40" fillId="0" borderId="0" xfId="1" applyNumberFormat="1" applyFont="1" applyBorder="1"/>
    <xf numFmtId="165" fontId="40" fillId="0" borderId="4" xfId="1" applyNumberFormat="1" applyFont="1" applyBorder="1"/>
    <xf numFmtId="0" fontId="43" fillId="0" borderId="0" xfId="1" applyFont="1" applyBorder="1" applyAlignment="1" applyProtection="1">
      <alignment horizontal="centerContinuous"/>
    </xf>
    <xf numFmtId="0" fontId="44" fillId="0" borderId="0" xfId="1" applyFont="1" applyBorder="1" applyProtection="1"/>
    <xf numFmtId="0" fontId="47" fillId="0" borderId="0" xfId="1" applyFont="1"/>
    <xf numFmtId="0" fontId="45" fillId="0" borderId="0" xfId="1" applyFont="1" applyBorder="1" applyProtection="1"/>
    <xf numFmtId="42" fontId="45" fillId="0" borderId="0" xfId="1" applyNumberFormat="1" applyFont="1" applyBorder="1" applyProtection="1"/>
    <xf numFmtId="37" fontId="45" fillId="0" borderId="0" xfId="1" applyNumberFormat="1" applyFont="1" applyBorder="1" applyProtection="1"/>
    <xf numFmtId="0" fontId="48" fillId="0" borderId="0" xfId="1" applyFont="1" applyBorder="1" applyProtection="1"/>
    <xf numFmtId="0" fontId="45" fillId="0" borderId="0" xfId="1" applyFont="1" applyBorder="1" applyAlignment="1" applyProtection="1">
      <alignment horizontal="center"/>
    </xf>
    <xf numFmtId="5" fontId="45" fillId="0" borderId="0" xfId="1" applyNumberFormat="1" applyFont="1" applyBorder="1" applyProtection="1"/>
    <xf numFmtId="0" fontId="47" fillId="0" borderId="0" xfId="1" applyFont="1" applyBorder="1"/>
    <xf numFmtId="5" fontId="47" fillId="0" borderId="0" xfId="1" applyNumberFormat="1" applyFont="1" applyBorder="1"/>
    <xf numFmtId="0" fontId="47" fillId="0" borderId="0" xfId="1" quotePrefix="1" applyFont="1" applyBorder="1" applyAlignment="1">
      <alignment horizontal="center"/>
    </xf>
    <xf numFmtId="37" fontId="45" fillId="0" borderId="2" xfId="1" applyNumberFormat="1" applyFont="1" applyBorder="1" applyProtection="1"/>
    <xf numFmtId="5" fontId="45" fillId="0" borderId="2" xfId="1" applyNumberFormat="1" applyFont="1" applyBorder="1" applyProtection="1"/>
    <xf numFmtId="0" fontId="46" fillId="0" borderId="0" xfId="1" applyFont="1" applyBorder="1" applyProtection="1"/>
    <xf numFmtId="0" fontId="45" fillId="0" borderId="0" xfId="1" quotePrefix="1" applyFont="1" applyBorder="1" applyAlignment="1" applyProtection="1">
      <alignment horizontal="center"/>
    </xf>
    <xf numFmtId="0" fontId="49" fillId="0" borderId="0" xfId="1" applyFont="1" applyBorder="1" applyProtection="1"/>
    <xf numFmtId="5" fontId="49" fillId="0" borderId="0" xfId="1" applyNumberFormat="1" applyFont="1" applyBorder="1" applyProtection="1"/>
    <xf numFmtId="0" fontId="49" fillId="0" borderId="0" xfId="1" quotePrefix="1" applyFont="1" applyBorder="1" applyAlignment="1" applyProtection="1">
      <alignment horizontal="center"/>
    </xf>
    <xf numFmtId="37" fontId="49" fillId="0" borderId="0" xfId="1" applyNumberFormat="1" applyFont="1" applyBorder="1" applyProtection="1"/>
    <xf numFmtId="0" fontId="45" fillId="0" borderId="0" xfId="1" applyFont="1" applyFill="1" applyBorder="1" applyProtection="1"/>
    <xf numFmtId="5" fontId="45" fillId="0" borderId="0" xfId="1" applyNumberFormat="1" applyFont="1" applyFill="1" applyBorder="1" applyProtection="1"/>
    <xf numFmtId="0" fontId="45" fillId="0" borderId="0" xfId="1" quotePrefix="1" applyFont="1" applyFill="1" applyBorder="1" applyAlignment="1" applyProtection="1">
      <alignment horizontal="center"/>
    </xf>
    <xf numFmtId="37" fontId="45" fillId="0" borderId="0" xfId="1" applyNumberFormat="1" applyFont="1" applyFill="1" applyBorder="1" applyProtection="1"/>
    <xf numFmtId="37" fontId="47" fillId="0" borderId="0" xfId="1" applyNumberFormat="1" applyFont="1" applyFill="1" applyBorder="1"/>
    <xf numFmtId="0" fontId="45" fillId="0" borderId="0" xfId="1" applyFont="1" applyFill="1" applyBorder="1" applyAlignment="1" applyProtection="1">
      <alignment horizontal="center"/>
    </xf>
    <xf numFmtId="37" fontId="45" fillId="0" borderId="4" xfId="1" applyNumberFormat="1" applyFont="1" applyBorder="1" applyProtection="1"/>
    <xf numFmtId="5" fontId="45" fillId="0" borderId="4" xfId="1" applyNumberFormat="1" applyFont="1" applyBorder="1" applyProtection="1"/>
    <xf numFmtId="0" fontId="50" fillId="28" borderId="28" xfId="0" applyFont="1" applyFill="1" applyBorder="1" applyAlignment="1" applyProtection="1">
      <alignment horizontal="center" vertical="top"/>
      <protection locked="0"/>
    </xf>
    <xf numFmtId="0" fontId="50" fillId="28" borderId="28" xfId="0" applyFont="1" applyFill="1" applyBorder="1" applyAlignment="1" applyProtection="1">
      <alignment horizontal="left" vertical="top"/>
      <protection locked="0"/>
    </xf>
    <xf numFmtId="179" fontId="50" fillId="28" borderId="28" xfId="0" applyNumberFormat="1" applyFont="1" applyFill="1" applyBorder="1" applyAlignment="1" applyProtection="1">
      <alignment horizontal="right" vertical="top"/>
      <protection locked="0"/>
    </xf>
    <xf numFmtId="171" fontId="38" fillId="0" borderId="4" xfId="1" applyNumberFormat="1" applyFont="1" applyBorder="1" applyProtection="1"/>
    <xf numFmtId="180" fontId="38" fillId="0" borderId="0" xfId="1" applyNumberFormat="1" applyFont="1" applyBorder="1" applyProtection="1"/>
    <xf numFmtId="0" fontId="40" fillId="0" borderId="2" xfId="1" applyFont="1" applyBorder="1" applyAlignment="1">
      <alignment horizontal="centerContinuous"/>
    </xf>
    <xf numFmtId="165" fontId="40" fillId="0" borderId="2" xfId="1" applyNumberFormat="1" applyFont="1" applyBorder="1"/>
    <xf numFmtId="0" fontId="40" fillId="0" borderId="0" xfId="1" applyFont="1" applyBorder="1" applyAlignment="1">
      <alignment horizontal="left"/>
    </xf>
    <xf numFmtId="6" fontId="35" fillId="0" borderId="2" xfId="2" applyNumberFormat="1" applyFont="1" applyFill="1" applyBorder="1" applyAlignment="1">
      <alignment horizontal="centerContinuous"/>
    </xf>
    <xf numFmtId="0" fontId="37" fillId="0" borderId="2" xfId="1" applyFont="1" applyFill="1" applyBorder="1" applyAlignment="1" applyProtection="1">
      <alignment horizontal="centerContinuous"/>
    </xf>
    <xf numFmtId="37" fontId="51" fillId="0" borderId="0" xfId="1" applyNumberFormat="1" applyFont="1" applyFill="1" applyBorder="1"/>
    <xf numFmtId="0" fontId="50" fillId="28" borderId="29" xfId="0" applyFont="1" applyFill="1" applyBorder="1" applyAlignment="1" applyProtection="1">
      <alignment horizontal="center" vertical="top"/>
      <protection locked="0"/>
    </xf>
    <xf numFmtId="181" fontId="0" fillId="0" borderId="0" xfId="0" applyNumberFormat="1"/>
    <xf numFmtId="182" fontId="40" fillId="0" borderId="0" xfId="1" applyNumberFormat="1" applyFont="1" applyFill="1"/>
    <xf numFmtId="181" fontId="52" fillId="0" borderId="0" xfId="0" applyNumberFormat="1" applyFont="1"/>
    <xf numFmtId="179" fontId="52" fillId="0" borderId="0" xfId="0" applyNumberFormat="1" applyFont="1"/>
    <xf numFmtId="0" fontId="52" fillId="28" borderId="29" xfId="0" applyFont="1" applyFill="1" applyBorder="1" applyAlignment="1" applyProtection="1">
      <alignment horizontal="left" vertical="top"/>
      <protection locked="0"/>
    </xf>
    <xf numFmtId="171" fontId="38" fillId="0" borderId="0" xfId="1" applyNumberFormat="1" applyFont="1" applyBorder="1" applyProtection="1"/>
    <xf numFmtId="7" fontId="40" fillId="0" borderId="0" xfId="1" applyNumberFormat="1" applyFont="1"/>
    <xf numFmtId="183" fontId="50" fillId="28" borderId="28" xfId="0" applyNumberFormat="1" applyFont="1" applyFill="1" applyBorder="1" applyAlignment="1" applyProtection="1">
      <alignment horizontal="right" vertical="top"/>
      <protection locked="0"/>
    </xf>
    <xf numFmtId="175" fontId="40" fillId="0" borderId="0" xfId="1" applyNumberFormat="1" applyFont="1"/>
    <xf numFmtId="1" fontId="40" fillId="0" borderId="0" xfId="1" applyNumberFormat="1" applyFont="1"/>
    <xf numFmtId="0" fontId="40" fillId="0" borderId="2" xfId="1" applyFont="1" applyBorder="1" applyAlignment="1">
      <alignment horizontal="center"/>
    </xf>
    <xf numFmtId="6" fontId="35" fillId="0" borderId="0" xfId="2" quotePrefix="1" applyNumberFormat="1" applyFont="1" applyFill="1" applyBorder="1" applyAlignment="1">
      <alignment horizontal="center"/>
    </xf>
    <xf numFmtId="10" fontId="40" fillId="0" borderId="0" xfId="1" applyNumberFormat="1" applyFont="1" applyBorder="1"/>
    <xf numFmtId="0" fontId="45" fillId="0" borderId="2" xfId="1" applyFont="1" applyBorder="1" applyAlignment="1" applyProtection="1">
      <alignment horizontal="center"/>
    </xf>
    <xf numFmtId="7" fontId="40" fillId="0" borderId="2" xfId="1" applyNumberFormat="1" applyFont="1" applyBorder="1"/>
    <xf numFmtId="1" fontId="40" fillId="0" borderId="2" xfId="1" applyNumberFormat="1" applyFont="1" applyBorder="1"/>
    <xf numFmtId="184" fontId="38" fillId="0" borderId="4" xfId="1" applyNumberFormat="1" applyFont="1" applyBorder="1" applyProtection="1"/>
    <xf numFmtId="0" fontId="44" fillId="0" borderId="0" xfId="1" applyFont="1" applyBorder="1" applyAlignment="1" applyProtection="1">
      <alignment horizontal="center"/>
    </xf>
    <xf numFmtId="42" fontId="45" fillId="0" borderId="0" xfId="1" applyNumberFormat="1" applyFont="1" applyBorder="1" applyAlignment="1" applyProtection="1">
      <alignment horizontal="center"/>
    </xf>
    <xf numFmtId="0" fontId="46" fillId="0" borderId="0" xfId="1" applyFont="1" applyBorder="1" applyAlignment="1" applyProtection="1">
      <alignment horizontal="center"/>
    </xf>
    <xf numFmtId="42" fontId="46" fillId="0" borderId="0" xfId="1" applyNumberFormat="1" applyFont="1" applyBorder="1" applyAlignment="1" applyProtection="1">
      <alignment horizontal="center"/>
    </xf>
    <xf numFmtId="37" fontId="46" fillId="0" borderId="0" xfId="1" applyNumberFormat="1" applyFont="1" applyBorder="1" applyAlignment="1" applyProtection="1">
      <alignment horizontal="centerContinuous"/>
    </xf>
    <xf numFmtId="37" fontId="46" fillId="0" borderId="0" xfId="1" applyNumberFormat="1" applyFont="1" applyBorder="1" applyProtection="1"/>
    <xf numFmtId="42" fontId="44" fillId="0" borderId="0" xfId="1" applyNumberFormat="1" applyFont="1" applyBorder="1" applyAlignment="1">
      <alignment horizontal="center"/>
    </xf>
    <xf numFmtId="37" fontId="46" fillId="0" borderId="0" xfId="1" applyNumberFormat="1" applyFont="1" applyBorder="1" applyAlignment="1" applyProtection="1">
      <alignment horizontal="center"/>
    </xf>
    <xf numFmtId="42" fontId="44" fillId="0" borderId="2" xfId="1" applyNumberFormat="1" applyFont="1" applyBorder="1" applyAlignment="1">
      <alignment horizontal="centerContinuous"/>
    </xf>
    <xf numFmtId="0" fontId="44" fillId="0" borderId="2" xfId="1" applyFont="1" applyBorder="1" applyAlignment="1" applyProtection="1">
      <alignment horizontal="center"/>
    </xf>
    <xf numFmtId="0" fontId="46" fillId="0" borderId="2" xfId="1" applyFont="1" applyBorder="1" applyAlignment="1" applyProtection="1">
      <alignment horizontal="center"/>
    </xf>
    <xf numFmtId="37" fontId="46" fillId="0" borderId="2" xfId="1" applyNumberFormat="1" applyFont="1" applyBorder="1" applyAlignment="1" applyProtection="1">
      <alignment horizontal="center"/>
    </xf>
    <xf numFmtId="6" fontId="53" fillId="0" borderId="2" xfId="142" quotePrefix="1" applyNumberFormat="1" applyFont="1" applyFill="1" applyBorder="1" applyAlignment="1">
      <alignment horizontal="center"/>
    </xf>
    <xf numFmtId="164" fontId="45" fillId="0" borderId="0" xfId="1" applyNumberFormat="1" applyFont="1" applyBorder="1" applyProtection="1"/>
    <xf numFmtId="164" fontId="54" fillId="0" borderId="0" xfId="3" applyNumberFormat="1" applyFont="1" applyBorder="1" applyAlignment="1">
      <alignment horizontal="center"/>
    </xf>
    <xf numFmtId="42" fontId="45" fillId="0" borderId="0" xfId="1" applyNumberFormat="1" applyFont="1" applyFill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36" fillId="0" borderId="0" xfId="1" applyFont="1" applyAlignment="1">
      <alignment horizontal="left"/>
    </xf>
    <xf numFmtId="42" fontId="37" fillId="0" borderId="0" xfId="1" applyNumberFormat="1" applyFont="1" applyAlignment="1">
      <alignment horizontal="left"/>
    </xf>
    <xf numFmtId="6" fontId="35" fillId="0" borderId="0" xfId="2" applyNumberFormat="1" applyFont="1" applyFill="1" applyBorder="1" applyAlignment="1">
      <alignment horizontal="left"/>
    </xf>
    <xf numFmtId="0" fontId="51" fillId="0" borderId="0" xfId="1" applyFont="1"/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6" fontId="56" fillId="0" borderId="0" xfId="0" applyNumberFormat="1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3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58" fillId="0" borderId="3" xfId="0" applyFont="1" applyBorder="1" applyAlignment="1">
      <alignment horizontal="centerContinuous" vertical="center"/>
    </xf>
    <xf numFmtId="0" fontId="58" fillId="0" borderId="16" xfId="0" applyFont="1" applyBorder="1" applyAlignment="1">
      <alignment horizontal="centerContinuous" vertical="center"/>
    </xf>
    <xf numFmtId="0" fontId="58" fillId="0" borderId="13" xfId="0" applyFont="1" applyBorder="1" applyAlignment="1">
      <alignment horizontal="centerContinuous" vertical="center"/>
    </xf>
    <xf numFmtId="0" fontId="58" fillId="0" borderId="12" xfId="0" applyFont="1" applyBorder="1" applyAlignment="1">
      <alignment horizontal="centerContinuous" vertical="center"/>
    </xf>
    <xf numFmtId="0" fontId="58" fillId="0" borderId="14" xfId="0" applyFont="1" applyBorder="1" applyAlignment="1">
      <alignment horizontal="centerContinuous"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6" fontId="58" fillId="0" borderId="21" xfId="0" quotePrefix="1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6" fontId="58" fillId="0" borderId="2" xfId="0" quotePrefix="1" applyNumberFormat="1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6" fontId="58" fillId="0" borderId="23" xfId="0" quotePrefix="1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7" xfId="0" applyFont="1" applyBorder="1" applyAlignment="1">
      <alignment vertical="center"/>
    </xf>
    <xf numFmtId="37" fontId="63" fillId="0" borderId="18" xfId="0" applyNumberFormat="1" applyFont="1" applyBorder="1" applyAlignment="1">
      <alignment vertical="center"/>
    </xf>
    <xf numFmtId="6" fontId="63" fillId="0" borderId="17" xfId="9" applyNumberFormat="1" applyFont="1" applyFill="1" applyBorder="1" applyAlignment="1">
      <alignment vertical="center"/>
    </xf>
    <xf numFmtId="8" fontId="63" fillId="0" borderId="20" xfId="9" applyNumberFormat="1" applyFont="1" applyFill="1" applyBorder="1" applyAlignment="1">
      <alignment vertical="center"/>
    </xf>
    <xf numFmtId="6" fontId="63" fillId="0" borderId="0" xfId="9" applyNumberFormat="1" applyFont="1" applyFill="1" applyBorder="1" applyAlignment="1">
      <alignment vertical="center"/>
    </xf>
    <xf numFmtId="8" fontId="63" fillId="0" borderId="0" xfId="9" applyNumberFormat="1" applyFont="1" applyFill="1" applyBorder="1" applyAlignment="1">
      <alignment vertical="center"/>
    </xf>
    <xf numFmtId="6" fontId="63" fillId="0" borderId="20" xfId="9" applyNumberFormat="1" applyFont="1" applyFill="1" applyBorder="1" applyAlignment="1">
      <alignment vertical="center"/>
    </xf>
    <xf numFmtId="0" fontId="58" fillId="0" borderId="17" xfId="0" applyFont="1" applyBorder="1" applyAlignment="1">
      <alignment horizontal="left" vertical="center"/>
    </xf>
    <xf numFmtId="172" fontId="63" fillId="0" borderId="20" xfId="9" applyNumberFormat="1" applyFont="1" applyFill="1" applyBorder="1" applyAlignment="1">
      <alignment vertical="center"/>
    </xf>
    <xf numFmtId="5" fontId="63" fillId="0" borderId="0" xfId="9" applyNumberFormat="1" applyFont="1" applyFill="1" applyBorder="1" applyAlignment="1">
      <alignment vertical="center"/>
    </xf>
    <xf numFmtId="5" fontId="64" fillId="29" borderId="17" xfId="9" applyNumberFormat="1" applyFont="1" applyFill="1" applyBorder="1" applyAlignment="1">
      <alignment vertical="center"/>
    </xf>
    <xf numFmtId="6" fontId="63" fillId="30" borderId="27" xfId="9" applyNumberFormat="1" applyFont="1" applyFill="1" applyBorder="1" applyAlignment="1">
      <alignment vertical="center"/>
    </xf>
    <xf numFmtId="6" fontId="63" fillId="29" borderId="17" xfId="9" applyNumberFormat="1" applyFont="1" applyFill="1" applyBorder="1" applyAlignment="1">
      <alignment vertical="center"/>
    </xf>
    <xf numFmtId="0" fontId="58" fillId="0" borderId="21" xfId="0" applyFont="1" applyBorder="1" applyAlignment="1">
      <alignment horizontal="left" vertical="center"/>
    </xf>
    <xf numFmtId="37" fontId="63" fillId="0" borderId="22" xfId="0" applyNumberFormat="1" applyFont="1" applyBorder="1" applyAlignment="1">
      <alignment vertical="center"/>
    </xf>
    <xf numFmtId="6" fontId="64" fillId="0" borderId="21" xfId="9" applyNumberFormat="1" applyFont="1" applyBorder="1" applyAlignment="1">
      <alignment vertical="center"/>
    </xf>
    <xf numFmtId="172" fontId="63" fillId="0" borderId="23" xfId="9" applyNumberFormat="1" applyFont="1" applyBorder="1" applyAlignment="1">
      <alignment vertical="center"/>
    </xf>
    <xf numFmtId="5" fontId="64" fillId="0" borderId="2" xfId="9" applyNumberFormat="1" applyFont="1" applyBorder="1" applyAlignment="1">
      <alignment vertical="center"/>
    </xf>
    <xf numFmtId="6" fontId="63" fillId="0" borderId="2" xfId="9" applyNumberFormat="1" applyFont="1" applyBorder="1" applyAlignment="1">
      <alignment vertical="center"/>
    </xf>
    <xf numFmtId="6" fontId="63" fillId="29" borderId="21" xfId="9" applyNumberFormat="1" applyFont="1" applyFill="1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6" fontId="65" fillId="0" borderId="0" xfId="0" applyNumberFormat="1" applyFont="1" applyAlignment="1">
      <alignment horizontal="left" vertical="center"/>
    </xf>
    <xf numFmtId="5" fontId="65" fillId="0" borderId="0" xfId="0" applyNumberFormat="1" applyFont="1" applyAlignment="1">
      <alignment horizontal="left" vertical="center"/>
    </xf>
    <xf numFmtId="5" fontId="57" fillId="0" borderId="0" xfId="0" applyNumberFormat="1" applyFont="1" applyAlignment="1">
      <alignment horizontal="center" vertical="center"/>
    </xf>
    <xf numFmtId="5" fontId="58" fillId="0" borderId="13" xfId="0" applyNumberFormat="1" applyFont="1" applyBorder="1" applyAlignment="1">
      <alignment horizontal="centerContinuous" vertical="center"/>
    </xf>
    <xf numFmtId="5" fontId="58" fillId="0" borderId="2" xfId="0" applyNumberFormat="1" applyFont="1" applyBorder="1" applyAlignment="1">
      <alignment horizontal="center" vertical="center"/>
    </xf>
    <xf numFmtId="6" fontId="63" fillId="0" borderId="21" xfId="9" applyNumberFormat="1" applyFont="1" applyBorder="1" applyAlignment="1">
      <alignment vertical="center"/>
    </xf>
    <xf numFmtId="5" fontId="63" fillId="0" borderId="2" xfId="9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58" fillId="0" borderId="21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5" fontId="63" fillId="0" borderId="0" xfId="0" applyNumberFormat="1" applyFont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8" xfId="0" applyFont="1" applyBorder="1" applyAlignment="1">
      <alignment vertical="center"/>
    </xf>
    <xf numFmtId="5" fontId="63" fillId="0" borderId="17" xfId="9" applyNumberFormat="1" applyFont="1" applyFill="1" applyBorder="1" applyAlignment="1">
      <alignment vertical="center"/>
    </xf>
    <xf numFmtId="6" fontId="63" fillId="0" borderId="23" xfId="0" applyNumberFormat="1" applyFont="1" applyBorder="1" applyAlignment="1">
      <alignment vertical="center"/>
    </xf>
    <xf numFmtId="6" fontId="65" fillId="0" borderId="0" xfId="0" applyNumberFormat="1" applyFont="1" applyAlignment="1">
      <alignment horizontal="right" vertical="center"/>
    </xf>
    <xf numFmtId="0" fontId="65" fillId="0" borderId="2" xfId="0" applyFont="1" applyBorder="1" applyAlignment="1">
      <alignment vertical="center"/>
    </xf>
    <xf numFmtId="0" fontId="65" fillId="0" borderId="2" xfId="0" applyFont="1" applyBorder="1" applyAlignment="1">
      <alignment horizontal="right" vertical="center"/>
    </xf>
    <xf numFmtId="0" fontId="65" fillId="0" borderId="2" xfId="0" applyFont="1" applyBorder="1" applyAlignment="1">
      <alignment horizontal="left" vertical="center"/>
    </xf>
    <xf numFmtId="6" fontId="65" fillId="0" borderId="2" xfId="0" applyNumberFormat="1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164" fontId="68" fillId="0" borderId="0" xfId="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165" fontId="65" fillId="0" borderId="0" xfId="0" applyNumberFormat="1" applyFont="1" applyAlignment="1">
      <alignment vertical="center"/>
    </xf>
    <xf numFmtId="10" fontId="65" fillId="0" borderId="0" xfId="0" applyNumberFormat="1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left" vertical="center"/>
    </xf>
    <xf numFmtId="37" fontId="71" fillId="0" borderId="16" xfId="0" applyNumberFormat="1" applyFont="1" applyBorder="1" applyAlignment="1">
      <alignment vertical="center"/>
    </xf>
    <xf numFmtId="37" fontId="65" fillId="0" borderId="15" xfId="0" applyNumberFormat="1" applyFont="1" applyBorder="1" applyAlignment="1">
      <alignment vertical="center"/>
    </xf>
    <xf numFmtId="37" fontId="65" fillId="0" borderId="3" xfId="0" applyNumberFormat="1" applyFont="1" applyBorder="1" applyAlignment="1">
      <alignment vertical="center"/>
    </xf>
    <xf numFmtId="10" fontId="65" fillId="0" borderId="15" xfId="34" applyNumberFormat="1" applyFont="1" applyBorder="1" applyAlignment="1">
      <alignment vertical="center"/>
    </xf>
    <xf numFmtId="37" fontId="65" fillId="0" borderId="0" xfId="0" applyNumberFormat="1" applyFont="1" applyAlignment="1">
      <alignment vertical="center"/>
    </xf>
    <xf numFmtId="0" fontId="69" fillId="0" borderId="17" xfId="0" applyFont="1" applyBorder="1" applyAlignment="1">
      <alignment horizontal="left" vertical="center"/>
    </xf>
    <xf numFmtId="37" fontId="71" fillId="0" borderId="20" xfId="0" applyNumberFormat="1" applyFont="1" applyBorder="1" applyAlignment="1">
      <alignment vertical="center"/>
    </xf>
    <xf numFmtId="37" fontId="65" fillId="0" borderId="18" xfId="0" applyNumberFormat="1" applyFont="1" applyBorder="1" applyAlignment="1">
      <alignment vertical="center"/>
    </xf>
    <xf numFmtId="37" fontId="65" fillId="0" borderId="17" xfId="0" applyNumberFormat="1" applyFont="1" applyBorder="1" applyAlignment="1">
      <alignment vertical="center"/>
    </xf>
    <xf numFmtId="10" fontId="65" fillId="0" borderId="18" xfId="34" applyNumberFormat="1" applyFont="1" applyBorder="1" applyAlignment="1">
      <alignment vertical="center"/>
    </xf>
    <xf numFmtId="0" fontId="69" fillId="0" borderId="17" xfId="0" applyFont="1" applyBorder="1" applyAlignment="1">
      <alignment horizontal="left" vertical="center" indent="2"/>
    </xf>
    <xf numFmtId="0" fontId="65" fillId="0" borderId="17" xfId="0" applyFont="1" applyBorder="1" applyAlignment="1">
      <alignment vertical="center"/>
    </xf>
    <xf numFmtId="10" fontId="65" fillId="0" borderId="18" xfId="0" applyNumberFormat="1" applyFont="1" applyBorder="1" applyAlignment="1">
      <alignment vertical="center"/>
    </xf>
    <xf numFmtId="0" fontId="69" fillId="0" borderId="21" xfId="0" applyFont="1" applyBorder="1" applyAlignment="1">
      <alignment horizontal="left" vertical="center" indent="1"/>
    </xf>
    <xf numFmtId="37" fontId="65" fillId="0" borderId="23" xfId="0" applyNumberFormat="1" applyFont="1" applyBorder="1" applyAlignment="1">
      <alignment vertical="center"/>
    </xf>
    <xf numFmtId="37" fontId="65" fillId="0" borderId="22" xfId="0" applyNumberFormat="1" applyFont="1" applyBorder="1" applyAlignment="1">
      <alignment vertical="center"/>
    </xf>
    <xf numFmtId="37" fontId="65" fillId="0" borderId="21" xfId="0" applyNumberFormat="1" applyFont="1" applyBorder="1" applyAlignment="1">
      <alignment vertical="center"/>
    </xf>
    <xf numFmtId="10" fontId="65" fillId="0" borderId="22" xfId="34" applyNumberFormat="1" applyFont="1" applyBorder="1" applyAlignment="1">
      <alignment vertical="center"/>
    </xf>
    <xf numFmtId="0" fontId="72" fillId="0" borderId="0" xfId="0" applyFont="1" applyAlignment="1">
      <alignment horizontal="centerContinuous" vertical="center"/>
    </xf>
    <xf numFmtId="0" fontId="73" fillId="0" borderId="0" xfId="0" applyFont="1" applyAlignment="1">
      <alignment horizontal="centerContinuous" vertical="center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indent="1"/>
    </xf>
    <xf numFmtId="0" fontId="69" fillId="0" borderId="0" xfId="0" applyFont="1" applyAlignment="1">
      <alignment vertical="center"/>
    </xf>
    <xf numFmtId="37" fontId="63" fillId="0" borderId="0" xfId="0" applyNumberFormat="1" applyFont="1" applyAlignment="1">
      <alignment vertical="center"/>
    </xf>
    <xf numFmtId="0" fontId="69" fillId="0" borderId="0" xfId="0" applyFont="1" applyAlignment="1">
      <alignment horizontal="center" vertical="center"/>
    </xf>
  </cellXfs>
  <cellStyles count="143">
    <cellStyle name="_x0013_" xfId="81" xr:uid="{00000000-0005-0000-0000-000000000000}"/>
    <cellStyle name="_Book1" xfId="82" xr:uid="{00000000-0005-0000-0000-000001000000}"/>
    <cellStyle name="_Book1 (2)" xfId="83" xr:uid="{00000000-0005-0000-0000-000002000000}"/>
    <cellStyle name="_Book2" xfId="84" xr:uid="{00000000-0005-0000-0000-000003000000}"/>
    <cellStyle name="_Chelan Debt Forecast 12.19.05" xfId="85" xr:uid="{00000000-0005-0000-0000-000004000000}"/>
    <cellStyle name="_Costs not in AURORA 06GRC" xfId="86" xr:uid="{00000000-0005-0000-0000-000005000000}"/>
    <cellStyle name="_Costs not in AURORA 2006GRC 6.15.06" xfId="87" xr:uid="{00000000-0005-0000-0000-000006000000}"/>
    <cellStyle name="_Costs not in AURORA 2007 Rate Case" xfId="88" xr:uid="{00000000-0005-0000-0000-000007000000}"/>
    <cellStyle name="_Costs not in KWI3000 '06Budget" xfId="89" xr:uid="{00000000-0005-0000-0000-000008000000}"/>
    <cellStyle name="_DEM-WP (C) Power Cost 2006GRC Order" xfId="90" xr:uid="{00000000-0005-0000-0000-000009000000}"/>
    <cellStyle name="_DEM-WP(C) Costs not in AURORA 2006GRC" xfId="91" xr:uid="{00000000-0005-0000-0000-00000A000000}"/>
    <cellStyle name="_DEM-WP(C) Costs not in AURORA 2007GRC" xfId="92" xr:uid="{00000000-0005-0000-0000-00000B000000}"/>
    <cellStyle name="_DEM-WP(C) Prod O&amp;M 2007GRC" xfId="93" xr:uid="{00000000-0005-0000-0000-00000C000000}"/>
    <cellStyle name="_DEM-WP(C) Rate Year Sumas by Month Update Corrected" xfId="94" xr:uid="{00000000-0005-0000-0000-00000D000000}"/>
    <cellStyle name="_Recon to Darrin's 5.11.05 proforma" xfId="95" xr:uid="{00000000-0005-0000-0000-00000E000000}"/>
    <cellStyle name="_Tenaska Comparison" xfId="96" xr:uid="{00000000-0005-0000-0000-00000F000000}"/>
    <cellStyle name="_VC 6.15.06 update on 06GRC power costs.xls Chart 1" xfId="97" xr:uid="{00000000-0005-0000-0000-000010000000}"/>
    <cellStyle name="_VC 6.15.06 update on 06GRC power costs.xls Chart 2" xfId="98" xr:uid="{00000000-0005-0000-0000-000011000000}"/>
    <cellStyle name="_VC 6.15.06 update on 06GRC power costs.xls Chart 3" xfId="99" xr:uid="{00000000-0005-0000-0000-000012000000}"/>
    <cellStyle name="0,0_x000d__x000a_NA_x000d__x000a_" xfId="100" xr:uid="{00000000-0005-0000-0000-000013000000}"/>
    <cellStyle name="Comma 2" xfId="4" xr:uid="{00000000-0005-0000-0000-000014000000}"/>
    <cellStyle name="Comma 2 2" xfId="5" xr:uid="{00000000-0005-0000-0000-000015000000}"/>
    <cellStyle name="Comma 3" xfId="6" xr:uid="{00000000-0005-0000-0000-000016000000}"/>
    <cellStyle name="Comma 4" xfId="7" xr:uid="{00000000-0005-0000-0000-000017000000}"/>
    <cellStyle name="Comma 5" xfId="8" xr:uid="{00000000-0005-0000-0000-000018000000}"/>
    <cellStyle name="Comma 5 2" xfId="134" xr:uid="{00000000-0005-0000-0000-000019000000}"/>
    <cellStyle name="Comma0" xfId="101" xr:uid="{00000000-0005-0000-0000-00001A000000}"/>
    <cellStyle name="Comma0 - Style4" xfId="102" xr:uid="{00000000-0005-0000-0000-00001B000000}"/>
    <cellStyle name="Curren - Style1" xfId="103" xr:uid="{00000000-0005-0000-0000-00001C000000}"/>
    <cellStyle name="Curren - Style5" xfId="104" xr:uid="{00000000-0005-0000-0000-00001D000000}"/>
    <cellStyle name="Currency 2" xfId="9" xr:uid="{00000000-0005-0000-0000-00001E000000}"/>
    <cellStyle name="Currency 2 2" xfId="129" xr:uid="{00000000-0005-0000-0000-00001F000000}"/>
    <cellStyle name="Currency 3" xfId="10" xr:uid="{00000000-0005-0000-0000-000020000000}"/>
    <cellStyle name="Currency 4" xfId="11" xr:uid="{00000000-0005-0000-0000-000021000000}"/>
    <cellStyle name="Currency No Comma" xfId="12" xr:uid="{00000000-0005-0000-0000-000022000000}"/>
    <cellStyle name="Currency0" xfId="105" xr:uid="{00000000-0005-0000-0000-000023000000}"/>
    <cellStyle name="Date" xfId="106" xr:uid="{00000000-0005-0000-0000-000024000000}"/>
    <cellStyle name="Entered" xfId="107" xr:uid="{00000000-0005-0000-0000-000025000000}"/>
    <cellStyle name="Fixed" xfId="108" xr:uid="{00000000-0005-0000-0000-000026000000}"/>
    <cellStyle name="Fixed3 - Style3" xfId="109" xr:uid="{00000000-0005-0000-0000-000027000000}"/>
    <cellStyle name="General" xfId="13" xr:uid="{00000000-0005-0000-0000-000028000000}"/>
    <cellStyle name="Grey" xfId="110" xr:uid="{00000000-0005-0000-0000-000029000000}"/>
    <cellStyle name="Heading1" xfId="111" xr:uid="{00000000-0005-0000-0000-00002A000000}"/>
    <cellStyle name="Heading2" xfId="112" xr:uid="{00000000-0005-0000-0000-00002B000000}"/>
    <cellStyle name="Input [yellow]" xfId="113" xr:uid="{00000000-0005-0000-0000-00002C000000}"/>
    <cellStyle name="MCP" xfId="14" xr:uid="{00000000-0005-0000-0000-00002D000000}"/>
    <cellStyle name="modified border" xfId="114" xr:uid="{00000000-0005-0000-0000-00002E000000}"/>
    <cellStyle name="modified border1" xfId="115" xr:uid="{00000000-0005-0000-0000-00002F000000}"/>
    <cellStyle name="nONE" xfId="15" xr:uid="{00000000-0005-0000-0000-000030000000}"/>
    <cellStyle name="noninput" xfId="16" xr:uid="{00000000-0005-0000-0000-000031000000}"/>
    <cellStyle name="Normal" xfId="0" builtinId="0"/>
    <cellStyle name="Normal - Style1" xfId="116" xr:uid="{00000000-0005-0000-0000-000033000000}"/>
    <cellStyle name="Normal 10" xfId="127" xr:uid="{00000000-0005-0000-0000-000034000000}"/>
    <cellStyle name="Normal 11" xfId="133" xr:uid="{00000000-0005-0000-0000-000035000000}"/>
    <cellStyle name="Normal 13" xfId="130" xr:uid="{00000000-0005-0000-0000-000036000000}"/>
    <cellStyle name="Normal 2" xfId="17" xr:uid="{00000000-0005-0000-0000-000037000000}"/>
    <cellStyle name="Normal 2 2" xfId="18" xr:uid="{00000000-0005-0000-0000-000038000000}"/>
    <cellStyle name="Normal 2 3" xfId="19" xr:uid="{00000000-0005-0000-0000-000039000000}"/>
    <cellStyle name="Normal 2_Base Expense Data" xfId="117" xr:uid="{00000000-0005-0000-0000-00003A000000}"/>
    <cellStyle name="Normal 20 2" xfId="131" xr:uid="{00000000-0005-0000-0000-00003B000000}"/>
    <cellStyle name="Normal 20 2 2" xfId="140" xr:uid="{00000000-0005-0000-0000-00003C000000}"/>
    <cellStyle name="Normal 22 3" xfId="132" xr:uid="{00000000-0005-0000-0000-00003D000000}"/>
    <cellStyle name="Normal 22 3 2" xfId="141" xr:uid="{00000000-0005-0000-0000-00003E000000}"/>
    <cellStyle name="Normal 3" xfId="20" xr:uid="{00000000-0005-0000-0000-00003F000000}"/>
    <cellStyle name="Normal 3 2" xfId="21" xr:uid="{00000000-0005-0000-0000-000040000000}"/>
    <cellStyle name="Normal 4" xfId="22" xr:uid="{00000000-0005-0000-0000-000041000000}"/>
    <cellStyle name="Normal 4 2" xfId="23" xr:uid="{00000000-0005-0000-0000-000042000000}"/>
    <cellStyle name="Normal 4 2 2" xfId="135" xr:uid="{00000000-0005-0000-0000-000043000000}"/>
    <cellStyle name="Normal 5" xfId="24" xr:uid="{00000000-0005-0000-0000-000044000000}"/>
    <cellStyle name="Normal 5 2" xfId="25" xr:uid="{00000000-0005-0000-0000-000045000000}"/>
    <cellStyle name="Normal 5 2 2" xfId="136" xr:uid="{00000000-0005-0000-0000-000046000000}"/>
    <cellStyle name="Normal 6" xfId="26" xr:uid="{00000000-0005-0000-0000-000047000000}"/>
    <cellStyle name="Normal 7" xfId="27" xr:uid="{00000000-0005-0000-0000-000048000000}"/>
    <cellStyle name="Normal 8" xfId="28" xr:uid="{00000000-0005-0000-0000-000049000000}"/>
    <cellStyle name="Normal 9" xfId="29" xr:uid="{00000000-0005-0000-0000-00004A000000}"/>
    <cellStyle name="Normal_Blocking" xfId="1" xr:uid="{00000000-0005-0000-0000-00004B000000}"/>
    <cellStyle name="Normal_EAST Blocking 901" xfId="2" xr:uid="{00000000-0005-0000-0000-00004C000000}"/>
    <cellStyle name="Normal_EAST Blocking 901 2" xfId="142" xr:uid="{00000000-0005-0000-0000-00004D000000}"/>
    <cellStyle name="Normal_ID Blocking_v2" xfId="3" xr:uid="{00000000-0005-0000-0000-00004E000000}"/>
    <cellStyle name="Note 2" xfId="30" xr:uid="{00000000-0005-0000-0000-00004F000000}"/>
    <cellStyle name="Note 2 2" xfId="137" xr:uid="{00000000-0005-0000-0000-000050000000}"/>
    <cellStyle name="Note 3" xfId="31" xr:uid="{00000000-0005-0000-0000-000051000000}"/>
    <cellStyle name="Note 3 2" xfId="138" xr:uid="{00000000-0005-0000-0000-000052000000}"/>
    <cellStyle name="Password" xfId="32" xr:uid="{00000000-0005-0000-0000-000053000000}"/>
    <cellStyle name="Percen - Style2" xfId="118" xr:uid="{00000000-0005-0000-0000-000054000000}"/>
    <cellStyle name="Percent [2]" xfId="119" xr:uid="{00000000-0005-0000-0000-000055000000}"/>
    <cellStyle name="Percent 2" xfId="33" xr:uid="{00000000-0005-0000-0000-000056000000}"/>
    <cellStyle name="Percent 3" xfId="34" xr:uid="{00000000-0005-0000-0000-000057000000}"/>
    <cellStyle name="Percent 4" xfId="35" xr:uid="{00000000-0005-0000-0000-000058000000}"/>
    <cellStyle name="Percent 4 2" xfId="139" xr:uid="{00000000-0005-0000-0000-000059000000}"/>
    <cellStyle name="Percent 5" xfId="128" xr:uid="{00000000-0005-0000-0000-00005A000000}"/>
    <cellStyle name="Reports" xfId="120" xr:uid="{00000000-0005-0000-0000-00005B000000}"/>
    <cellStyle name="round100" xfId="121" xr:uid="{00000000-0005-0000-0000-00005C000000}"/>
    <cellStyle name="SAPBEXaggData" xfId="36" xr:uid="{00000000-0005-0000-0000-00005D000000}"/>
    <cellStyle name="SAPBEXaggDataEmph" xfId="37" xr:uid="{00000000-0005-0000-0000-00005E000000}"/>
    <cellStyle name="SAPBEXaggItem" xfId="38" xr:uid="{00000000-0005-0000-0000-00005F000000}"/>
    <cellStyle name="SAPBEXaggItemX" xfId="39" xr:uid="{00000000-0005-0000-0000-000060000000}"/>
    <cellStyle name="SAPBEXchaText" xfId="40" xr:uid="{00000000-0005-0000-0000-000061000000}"/>
    <cellStyle name="SAPBEXexcBad7" xfId="41" xr:uid="{00000000-0005-0000-0000-000062000000}"/>
    <cellStyle name="SAPBEXexcBad8" xfId="42" xr:uid="{00000000-0005-0000-0000-000063000000}"/>
    <cellStyle name="SAPBEXexcBad9" xfId="43" xr:uid="{00000000-0005-0000-0000-000064000000}"/>
    <cellStyle name="SAPBEXexcCritical4" xfId="44" xr:uid="{00000000-0005-0000-0000-000065000000}"/>
    <cellStyle name="SAPBEXexcCritical5" xfId="45" xr:uid="{00000000-0005-0000-0000-000066000000}"/>
    <cellStyle name="SAPBEXexcCritical6" xfId="46" xr:uid="{00000000-0005-0000-0000-000067000000}"/>
    <cellStyle name="SAPBEXexcGood1" xfId="47" xr:uid="{00000000-0005-0000-0000-000068000000}"/>
    <cellStyle name="SAPBEXexcGood2" xfId="48" xr:uid="{00000000-0005-0000-0000-000069000000}"/>
    <cellStyle name="SAPBEXexcGood3" xfId="49" xr:uid="{00000000-0005-0000-0000-00006A000000}"/>
    <cellStyle name="SAPBEXfilterDrill" xfId="50" xr:uid="{00000000-0005-0000-0000-00006B000000}"/>
    <cellStyle name="SAPBEXfilterItem" xfId="51" xr:uid="{00000000-0005-0000-0000-00006C000000}"/>
    <cellStyle name="SAPBEXfilterText" xfId="52" xr:uid="{00000000-0005-0000-0000-00006D000000}"/>
    <cellStyle name="SAPBEXformats" xfId="53" xr:uid="{00000000-0005-0000-0000-00006E000000}"/>
    <cellStyle name="SAPBEXheaderItem" xfId="54" xr:uid="{00000000-0005-0000-0000-00006F000000}"/>
    <cellStyle name="SAPBEXheaderText" xfId="55" xr:uid="{00000000-0005-0000-0000-000070000000}"/>
    <cellStyle name="SAPBEXHLevel0" xfId="56" xr:uid="{00000000-0005-0000-0000-000071000000}"/>
    <cellStyle name="SAPBEXHLevel0X" xfId="57" xr:uid="{00000000-0005-0000-0000-000072000000}"/>
    <cellStyle name="SAPBEXHLevel1" xfId="58" xr:uid="{00000000-0005-0000-0000-000073000000}"/>
    <cellStyle name="SAPBEXHLevel1X" xfId="59" xr:uid="{00000000-0005-0000-0000-000074000000}"/>
    <cellStyle name="SAPBEXHLevel2" xfId="60" xr:uid="{00000000-0005-0000-0000-000075000000}"/>
    <cellStyle name="SAPBEXHLevel2X" xfId="61" xr:uid="{00000000-0005-0000-0000-000076000000}"/>
    <cellStyle name="SAPBEXHLevel3" xfId="62" xr:uid="{00000000-0005-0000-0000-000077000000}"/>
    <cellStyle name="SAPBEXHLevel3X" xfId="63" xr:uid="{00000000-0005-0000-0000-000078000000}"/>
    <cellStyle name="SAPBEXresData" xfId="64" xr:uid="{00000000-0005-0000-0000-000079000000}"/>
    <cellStyle name="SAPBEXresDataEmph" xfId="65" xr:uid="{00000000-0005-0000-0000-00007A000000}"/>
    <cellStyle name="SAPBEXresItem" xfId="66" xr:uid="{00000000-0005-0000-0000-00007B000000}"/>
    <cellStyle name="SAPBEXresItemX" xfId="67" xr:uid="{00000000-0005-0000-0000-00007C000000}"/>
    <cellStyle name="SAPBEXstdData" xfId="68" xr:uid="{00000000-0005-0000-0000-00007D000000}"/>
    <cellStyle name="SAPBEXstdDataEmph" xfId="69" xr:uid="{00000000-0005-0000-0000-00007E000000}"/>
    <cellStyle name="SAPBEXstdItem" xfId="70" xr:uid="{00000000-0005-0000-0000-00007F000000}"/>
    <cellStyle name="SAPBEXstdItemX" xfId="71" xr:uid="{00000000-0005-0000-0000-000080000000}"/>
    <cellStyle name="SAPBEXtitle" xfId="72" xr:uid="{00000000-0005-0000-0000-000081000000}"/>
    <cellStyle name="SAPBEXundefined" xfId="73" xr:uid="{00000000-0005-0000-0000-000082000000}"/>
    <cellStyle name="shade" xfId="122" xr:uid="{00000000-0005-0000-0000-000083000000}"/>
    <cellStyle name="StmtTtl1" xfId="123" xr:uid="{00000000-0005-0000-0000-000084000000}"/>
    <cellStyle name="StmtTtl2" xfId="124" xr:uid="{00000000-0005-0000-0000-000085000000}"/>
    <cellStyle name="STYL1 - Style1" xfId="125" xr:uid="{00000000-0005-0000-0000-000086000000}"/>
    <cellStyle name="Style 1" xfId="126" xr:uid="{00000000-0005-0000-0000-000087000000}"/>
    <cellStyle name="Style 27" xfId="74" xr:uid="{00000000-0005-0000-0000-000088000000}"/>
    <cellStyle name="Style 35" xfId="75" xr:uid="{00000000-0005-0000-0000-000089000000}"/>
    <cellStyle name="Style 36" xfId="76" xr:uid="{00000000-0005-0000-0000-00008A000000}"/>
    <cellStyle name="TRANSMISSION RELIABILITY PORTION OF PROJECT" xfId="77" xr:uid="{00000000-0005-0000-0000-00008B000000}"/>
    <cellStyle name="Unprot" xfId="78" xr:uid="{00000000-0005-0000-0000-00008C000000}"/>
    <cellStyle name="Unprot$" xfId="79" xr:uid="{00000000-0005-0000-0000-00008D000000}"/>
    <cellStyle name="Unprotect" xfId="80" xr:uid="{00000000-0005-0000-0000-00008E000000}"/>
  </cellStyles>
  <dxfs count="0"/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SCM\_2010-2011%20ASC%20Reports\_FY%202010-2011%20Final%20Reports\Final%20PAC%2010\PacifiCorp_Forecast_Model_FY2010-11_rev02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p88760\LOCALS~1\Temp\Temporary%20Directory%201%20for%20December%2007%20Year%20end%20B%20Tab%20(3).zip\Depreciation%20Reserve%20Dec%202007%20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DSMRecov\2001\RECOV01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11382\Local%20Settings\Temporary%20Internet%20Files\OLK1DE\JAM%20CY06%20OR%20PARTIAL%20SETTLEMENT-Upda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9653\My%20Documents\Oregon%20Rate%20Case\SB%201149\Rebuttal\MC%20OR%202001%20Rebutt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CASES\Oregon%2099\Portfolio\TOU%20Tariff%20Rates%209-10-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AFOR%207-1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74618\Local%20Settings\Temporary%20Internet%20Files\Content.Outlook\6G7SVGAD\Company%20Case\Copy%20of%20COS%20ID%20GRC%20DEC%201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a.gov/Documents%20and%20Settings/p88760/Local%20Settings/Temporary%20Internet%20Files/OLK15/PacifiCorp/PacifiCorp_FY-09%20Expedited%20ASC%20Filing_030308%20wm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SL_Base"/>
      <sheetName val="NLSL_Essc"/>
      <sheetName val="Base Data"/>
      <sheetName val="Total &amp; Functionalization"/>
      <sheetName val="Rate Period Total &amp; Funct"/>
      <sheetName val="Prod + Trans"/>
      <sheetName val="Rate Period"/>
      <sheetName val="Load Forecast"/>
      <sheetName val="Inputs"/>
      <sheetName val="Inputs Monthly"/>
      <sheetName val="OSS &amp; PurPwr Forecast"/>
      <sheetName val="New Resources"/>
      <sheetName val="AS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1">
          <cell r="F31">
            <v>40452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Study"/>
      <sheetName val="Functional Allocation Options"/>
      <sheetName val="COS Allocation Options"/>
      <sheetName val="COS Factor Table"/>
      <sheetName val="Demand Factors"/>
      <sheetName val="Energy Factor"/>
      <sheetName val="Dist. Factors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5.5353395579442383E-2</v>
          </cell>
        </row>
      </sheetData>
      <sheetData sheetId="12">
        <row r="101">
          <cell r="I101">
            <v>19890226.543177348</v>
          </cell>
        </row>
      </sheetData>
      <sheetData sheetId="13">
        <row r="101">
          <cell r="I101">
            <v>5323434.3265783023</v>
          </cell>
        </row>
      </sheetData>
      <sheetData sheetId="14">
        <row r="101">
          <cell r="I101">
            <v>9090273.1443234012</v>
          </cell>
        </row>
      </sheetData>
      <sheetData sheetId="15">
        <row r="101">
          <cell r="I101">
            <v>3468949.8541265256</v>
          </cell>
        </row>
      </sheetData>
      <sheetData sheetId="16">
        <row r="101">
          <cell r="I101">
            <v>629369.25984389998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llocation Factors"/>
      <sheetName val="Public Benefits"/>
      <sheetName val="Sch 1- Rate Base (2)"/>
      <sheetName val="Sch 1A - Cash Working Capital"/>
      <sheetName val="Sch 2 -Weighted Cost of Capital"/>
      <sheetName val="Sch 3 - Expenses"/>
      <sheetName val="Sch 3A - Taxes"/>
      <sheetName val="Sch 3B - Other Items "/>
      <sheetName val="Ratios"/>
      <sheetName val="Average System Cost"/>
      <sheetName val="TOTAL WMM"/>
      <sheetName val="Tax Detail Total"/>
      <sheetName val="Other Def Credits &amp; Reg Liab"/>
      <sheetName val="Other Reg Asst &amp; Misc Def Debit"/>
      <sheetName val="110-111 Bal Sht Assets &amp; Debits"/>
      <sheetName val="112-113 Bal Sht Liablts &amp; Crdts"/>
      <sheetName val="114-117 Statement of Income"/>
      <sheetName val="200 Utly Plnt Dep, Amort, Depl"/>
      <sheetName val="205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Wheeling"/>
      <sheetName val="310-311 Sales for Resale"/>
      <sheetName val="320-323 Electric O&amp;M"/>
      <sheetName val="Purch Power"/>
      <sheetName val="336 Elec Plnt Depr &amp; Amort"/>
      <sheetName val="Retail Sales"/>
      <sheetName val="Salaries"/>
      <sheetName val="354 Labor"/>
      <sheetName val="Allocation Factors (2)"/>
      <sheetName val="Tax detail States"/>
      <sheetName val="Pacific Total "/>
    </sheetNames>
    <sheetDataSet>
      <sheetData sheetId="0"/>
      <sheetData sheetId="1">
        <row r="9">
          <cell r="A9" t="str">
            <v>BADDEBT</v>
          </cell>
          <cell r="B9">
            <v>0.35141439395553692</v>
          </cell>
          <cell r="C9">
            <v>0.11484572755151312</v>
          </cell>
          <cell r="D9">
            <v>3.2883034197675104E-2</v>
          </cell>
        </row>
        <row r="10">
          <cell r="A10" t="str">
            <v>CIAC</v>
          </cell>
          <cell r="B10">
            <v>0.30624652604495922</v>
          </cell>
          <cell r="C10">
            <v>7.0800777882893337E-2</v>
          </cell>
          <cell r="D10">
            <v>4.5163203238062999E-2</v>
          </cell>
        </row>
        <row r="11">
          <cell r="A11" t="str">
            <v>CN</v>
          </cell>
          <cell r="B11">
            <v>0.32667535775829776</v>
          </cell>
          <cell r="C11">
            <v>7.4395144976399194E-2</v>
          </cell>
          <cell r="D11">
            <v>4.0345845508353941E-2</v>
          </cell>
        </row>
        <row r="12">
          <cell r="A12" t="str">
            <v>CNP</v>
          </cell>
          <cell r="B12">
            <v>0.69581908757344169</v>
          </cell>
          <cell r="C12">
            <v>0.15846178987174347</v>
          </cell>
          <cell r="D12">
            <v>0</v>
          </cell>
        </row>
        <row r="13">
          <cell r="A13" t="str">
            <v>CNU</v>
          </cell>
          <cell r="B13">
            <v>0</v>
          </cell>
          <cell r="C13">
            <v>0</v>
          </cell>
          <cell r="D13">
            <v>8.0088712479237753E-2</v>
          </cell>
        </row>
        <row r="14">
          <cell r="A14" t="str">
            <v>DEP</v>
          </cell>
          <cell r="B14">
            <v>0.53467729444624135</v>
          </cell>
          <cell r="C14">
            <v>0.15951260012332932</v>
          </cell>
          <cell r="D14">
            <v>0</v>
          </cell>
        </row>
        <row r="15">
          <cell r="A15" t="str">
            <v>DEU</v>
          </cell>
          <cell r="B15">
            <v>0</v>
          </cell>
          <cell r="C15">
            <v>0</v>
          </cell>
          <cell r="D15">
            <v>0.13440828536836275</v>
          </cell>
        </row>
        <row r="16">
          <cell r="A16" t="str">
            <v>DEUH</v>
          </cell>
          <cell r="B16">
            <v>0</v>
          </cell>
          <cell r="C16">
            <v>0</v>
          </cell>
          <cell r="D16">
            <v>0.13440828536836275</v>
          </cell>
        </row>
        <row r="17">
          <cell r="A17" t="str">
            <v>DGP</v>
          </cell>
          <cell r="B17">
            <v>0.55774534365141204</v>
          </cell>
          <cell r="C17">
            <v>0.16131555650408205</v>
          </cell>
          <cell r="D17">
            <v>0</v>
          </cell>
        </row>
        <row r="18">
          <cell r="A18" t="str">
            <v>DGU</v>
          </cell>
          <cell r="B18">
            <v>0</v>
          </cell>
          <cell r="C18">
            <v>0</v>
          </cell>
          <cell r="D18">
            <v>0.12942927026274684</v>
          </cell>
        </row>
        <row r="19">
          <cell r="A19" t="str">
            <v>DGUH</v>
          </cell>
          <cell r="B19">
            <v>0</v>
          </cell>
          <cell r="C19">
            <v>0</v>
          </cell>
          <cell r="D19">
            <v>0.12942927026274684</v>
          </cell>
        </row>
        <row r="20">
          <cell r="A20" t="str">
            <v>DITBAL</v>
          </cell>
          <cell r="B20">
            <v>0.27428482654037295</v>
          </cell>
          <cell r="C20">
            <v>6.9203065307797712E-2</v>
          </cell>
          <cell r="D20">
            <v>6.5593176671185624E-2</v>
          </cell>
        </row>
        <row r="21">
          <cell r="A21" t="str">
            <v>DITEXP</v>
          </cell>
          <cell r="B21">
            <v>0.3452290807307869</v>
          </cell>
          <cell r="C21">
            <v>7.7351684311256164E-2</v>
          </cell>
          <cell r="D21">
            <v>4.2384904806221244E-2</v>
          </cell>
        </row>
        <row r="22">
          <cell r="A22" t="str">
            <v>DNPGMP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DNPGMU</v>
          </cell>
          <cell r="B23">
            <v>0.27285827953685193</v>
          </cell>
          <cell r="C23">
            <v>8.1402995949508353E-2</v>
          </cell>
          <cell r="D23">
            <v>6.5816606084332333E-2</v>
          </cell>
        </row>
        <row r="24">
          <cell r="A24" t="str">
            <v>DNPIP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DNPIU</v>
          </cell>
          <cell r="B25">
            <v>0</v>
          </cell>
          <cell r="C25">
            <v>0</v>
          </cell>
          <cell r="D25">
            <v>0</v>
          </cell>
        </row>
        <row r="26">
          <cell r="A26" t="str">
            <v>DNPPHP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DNPPHU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DNPPSP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DNPPSU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DONOTUSE</v>
          </cell>
          <cell r="B30">
            <v>0</v>
          </cell>
          <cell r="C30">
            <v>0</v>
          </cell>
          <cell r="D30">
            <v>0</v>
          </cell>
        </row>
        <row r="31">
          <cell r="A31" t="str">
            <v>DONOTUSE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DONOTUSE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DONOTUSE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DONOTUSE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DONOTUSE</v>
          </cell>
          <cell r="B35">
            <v>0</v>
          </cell>
          <cell r="C35">
            <v>0</v>
          </cell>
          <cell r="D35">
            <v>0</v>
          </cell>
        </row>
        <row r="36">
          <cell r="A36" t="str">
            <v>DOP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DOU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EXCTAX</v>
          </cell>
          <cell r="B38">
            <v>0.42290748680235485</v>
          </cell>
          <cell r="C38">
            <v>8.7753815778953248E-2</v>
          </cell>
          <cell r="D38">
            <v>2.1853622934589867E-2</v>
          </cell>
        </row>
        <row r="39">
          <cell r="A39" t="str">
            <v>GPS</v>
          </cell>
          <cell r="B39">
            <v>0.29861165374396953</v>
          </cell>
          <cell r="C39">
            <v>8.0550373122060467E-2</v>
          </cell>
          <cell r="D39">
            <v>5.8734926793188202E-2</v>
          </cell>
        </row>
        <row r="40">
          <cell r="A40" t="str">
            <v>IBT</v>
          </cell>
          <cell r="B40">
            <v>0.42282495592392177</v>
          </cell>
          <cell r="C40">
            <v>8.7320036096678905E-2</v>
          </cell>
          <cell r="D40">
            <v>2.2090755419769632E-2</v>
          </cell>
        </row>
        <row r="41">
          <cell r="A41" t="str">
            <v>IDSIT</v>
          </cell>
          <cell r="B41">
            <v>0</v>
          </cell>
          <cell r="C41">
            <v>0</v>
          </cell>
          <cell r="D41">
            <v>1</v>
          </cell>
        </row>
        <row r="42">
          <cell r="A42" t="str">
            <v>INT</v>
          </cell>
          <cell r="B42">
            <v>0.29380632043695454</v>
          </cell>
          <cell r="C42">
            <v>7.895010834108844E-2</v>
          </cell>
          <cell r="D42">
            <v>5.7129682322204854E-2</v>
          </cell>
        </row>
        <row r="43">
          <cell r="A43" t="str">
            <v>ITC84</v>
          </cell>
          <cell r="B43">
            <v>0.70975999999999995</v>
          </cell>
          <cell r="C43">
            <v>0.14180000000000001</v>
          </cell>
          <cell r="D43">
            <v>0</v>
          </cell>
        </row>
        <row r="44">
          <cell r="A44" t="str">
            <v>ITC85</v>
          </cell>
          <cell r="B44">
            <v>0.67689999999999995</v>
          </cell>
          <cell r="C44">
            <v>0.1336</v>
          </cell>
          <cell r="D44">
            <v>0</v>
          </cell>
        </row>
        <row r="45">
          <cell r="A45" t="str">
            <v>ITC86</v>
          </cell>
          <cell r="B45">
            <v>0.64607999999999999</v>
          </cell>
          <cell r="C45">
            <v>0.13125999999999999</v>
          </cell>
          <cell r="D45">
            <v>0</v>
          </cell>
        </row>
        <row r="46">
          <cell r="A46" t="str">
            <v>ITC88</v>
          </cell>
          <cell r="B46">
            <v>0.61199999999999999</v>
          </cell>
          <cell r="C46">
            <v>0.14960000000000001</v>
          </cell>
          <cell r="D46">
            <v>0</v>
          </cell>
        </row>
        <row r="47">
          <cell r="A47" t="str">
            <v>ITC89</v>
          </cell>
          <cell r="B47">
            <v>0.563558</v>
          </cell>
          <cell r="C47">
            <v>0.15268799999999999</v>
          </cell>
          <cell r="D47">
            <v>0</v>
          </cell>
        </row>
        <row r="48">
          <cell r="A48" t="str">
            <v>ITC90</v>
          </cell>
          <cell r="B48">
            <v>0.159356</v>
          </cell>
          <cell r="C48">
            <v>3.9132E-2</v>
          </cell>
          <cell r="D48">
            <v>0.13981499999999999</v>
          </cell>
        </row>
        <row r="49">
          <cell r="A49" t="str">
            <v>MC</v>
          </cell>
          <cell r="B49">
            <v>0.71497865636912872</v>
          </cell>
          <cell r="C49">
            <v>0.1032375509225131</v>
          </cell>
          <cell r="D49">
            <v>1.8159459280526591E-2</v>
          </cell>
        </row>
        <row r="50">
          <cell r="A50" t="str">
            <v>NUTIL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OPRV-ID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OPRVWY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OTHER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SC</v>
          </cell>
          <cell r="B54">
            <v>0.29035869106401047</v>
          </cell>
          <cell r="C54">
            <v>8.3151606940437092E-2</v>
          </cell>
          <cell r="D54">
            <v>6.2147118087711326E-2</v>
          </cell>
        </row>
        <row r="55">
          <cell r="A55" t="str">
            <v>SCHMAEXP</v>
          </cell>
          <cell r="B55">
            <v>0.26929706664104008</v>
          </cell>
          <cell r="C55">
            <v>7.0739761934206044E-2</v>
          </cell>
          <cell r="D55">
            <v>5.0915109018580186E-2</v>
          </cell>
        </row>
        <row r="56">
          <cell r="A56" t="str">
            <v>SCHMDEXP</v>
          </cell>
          <cell r="B56">
            <v>0.30583135944598916</v>
          </cell>
          <cell r="C56">
            <v>8.3010078293539152E-2</v>
          </cell>
          <cell r="D56">
            <v>5.8550166140093549E-2</v>
          </cell>
        </row>
        <row r="57">
          <cell r="A57" t="str">
            <v>SE</v>
          </cell>
          <cell r="B57">
            <v>0.27285827953685193</v>
          </cell>
          <cell r="C57">
            <v>8.1402995949508367E-2</v>
          </cell>
          <cell r="D57">
            <v>6.5816606084332333E-2</v>
          </cell>
        </row>
        <row r="58">
          <cell r="A58" t="str">
            <v>SE-P</v>
          </cell>
          <cell r="B58">
            <v>0.27285827953685193</v>
          </cell>
          <cell r="C58">
            <v>8.1402995949508367E-2</v>
          </cell>
          <cell r="D58">
            <v>6.5816606084332333E-2</v>
          </cell>
        </row>
        <row r="59">
          <cell r="A59" t="str">
            <v>SE-U</v>
          </cell>
          <cell r="B59">
            <v>0.27285827953685193</v>
          </cell>
          <cell r="C59">
            <v>8.1402995949508367E-2</v>
          </cell>
          <cell r="D59">
            <v>6.5816606084332333E-2</v>
          </cell>
        </row>
        <row r="60">
          <cell r="A60" t="str">
            <v>SG</v>
          </cell>
          <cell r="B60">
            <v>0.2859835881822208</v>
          </cell>
          <cell r="C60">
            <v>8.27144541927049E-2</v>
          </cell>
          <cell r="D60">
            <v>6.306449008686657E-2</v>
          </cell>
        </row>
        <row r="61">
          <cell r="A61" t="str">
            <v>SGCT</v>
          </cell>
          <cell r="B61">
            <v>0.28711190622629268</v>
          </cell>
          <cell r="C61">
            <v>8.3040795336140449E-2</v>
          </cell>
          <cell r="D61">
            <v>6.3313304372180954E-2</v>
          </cell>
        </row>
        <row r="62">
          <cell r="A62" t="str">
            <v>SG-P</v>
          </cell>
          <cell r="B62">
            <v>0.2859835881822208</v>
          </cell>
          <cell r="C62">
            <v>8.27144541927049E-2</v>
          </cell>
          <cell r="D62">
            <v>6.306449008686657E-2</v>
          </cell>
        </row>
        <row r="63">
          <cell r="A63" t="str">
            <v>SGPP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SGPU</v>
          </cell>
          <cell r="B64">
            <v>0</v>
          </cell>
          <cell r="C64">
            <v>0</v>
          </cell>
          <cell r="D64">
            <v>0</v>
          </cell>
        </row>
        <row r="65">
          <cell r="A65" t="str">
            <v>SG-U</v>
          </cell>
          <cell r="B65">
            <v>0.2859835881822208</v>
          </cell>
          <cell r="C65">
            <v>8.27144541927049E-2</v>
          </cell>
          <cell r="D65">
            <v>6.306449008686657E-2</v>
          </cell>
        </row>
        <row r="66">
          <cell r="A66" t="str">
            <v>SNP</v>
          </cell>
          <cell r="B66">
            <v>0.29380632043695454</v>
          </cell>
          <cell r="C66">
            <v>7.895010834108844E-2</v>
          </cell>
          <cell r="D66">
            <v>5.7129682322204854E-2</v>
          </cell>
        </row>
        <row r="67">
          <cell r="A67" t="str">
            <v>SNPD</v>
          </cell>
          <cell r="B67">
            <v>0.30624652604495922</v>
          </cell>
          <cell r="C67">
            <v>7.0800777882893337E-2</v>
          </cell>
          <cell r="D67">
            <v>4.5163203238062999E-2</v>
          </cell>
        </row>
        <row r="68">
          <cell r="A68" t="str">
            <v>SNPG</v>
          </cell>
          <cell r="B68">
            <v>0.30042424823219444</v>
          </cell>
          <cell r="C68">
            <v>8.6851089518894448E-2</v>
          </cell>
          <cell r="D68">
            <v>6.3593059763587589E-2</v>
          </cell>
        </row>
        <row r="69">
          <cell r="A69" t="str">
            <v>SNPI</v>
          </cell>
          <cell r="B69">
            <v>0.29576811465760816</v>
          </cell>
          <cell r="C69">
            <v>8.0055655096684553E-2</v>
          </cell>
          <cell r="D69">
            <v>6.0236183083205302E-2</v>
          </cell>
        </row>
        <row r="70">
          <cell r="A70" t="str">
            <v>SNPP</v>
          </cell>
          <cell r="B70">
            <v>0.2859137864796093</v>
          </cell>
          <cell r="C70">
            <v>8.2729870920776397E-2</v>
          </cell>
          <cell r="D70">
            <v>6.3106251952743081E-2</v>
          </cell>
        </row>
        <row r="71">
          <cell r="A71" t="str">
            <v>SNPPH</v>
          </cell>
          <cell r="B71">
            <v>0.28598358818222103</v>
          </cell>
          <cell r="C71">
            <v>8.2714454192704928E-2</v>
          </cell>
          <cell r="D71">
            <v>6.3064490086866598E-2</v>
          </cell>
        </row>
        <row r="72">
          <cell r="A72" t="str">
            <v>SNPPH-P</v>
          </cell>
          <cell r="B72">
            <v>0.28598358818222103</v>
          </cell>
          <cell r="C72">
            <v>8.2714454192704928E-2</v>
          </cell>
          <cell r="D72">
            <v>6.3064490086866598E-2</v>
          </cell>
        </row>
        <row r="73">
          <cell r="A73" t="str">
            <v>SNPPH-U</v>
          </cell>
          <cell r="B73">
            <v>0.28598358818222103</v>
          </cell>
          <cell r="C73">
            <v>8.2714454192704928E-2</v>
          </cell>
          <cell r="D73">
            <v>6.3064490086866598E-2</v>
          </cell>
        </row>
        <row r="74">
          <cell r="A74" t="str">
            <v>SNPPN</v>
          </cell>
          <cell r="B74">
            <v>0.2859835881822208</v>
          </cell>
          <cell r="C74">
            <v>8.27144541927049E-2</v>
          </cell>
          <cell r="D74">
            <v>6.3064490086866556E-2</v>
          </cell>
        </row>
        <row r="75">
          <cell r="A75" t="str">
            <v>SNPPO</v>
          </cell>
          <cell r="B75">
            <v>0.28335272839776071</v>
          </cell>
          <cell r="C75">
            <v>8.2280110665311504E-2</v>
          </cell>
          <cell r="D75">
            <v>6.4693047353028194E-2</v>
          </cell>
        </row>
        <row r="76">
          <cell r="A76" t="str">
            <v>SNPPS</v>
          </cell>
          <cell r="B76">
            <v>0.28653733773461293</v>
          </cell>
          <cell r="C76">
            <v>8.2842984711251705E-2</v>
          </cell>
          <cell r="D76">
            <v>6.2719714593831535E-2</v>
          </cell>
        </row>
        <row r="77">
          <cell r="A77" t="str">
            <v>SNPT</v>
          </cell>
          <cell r="B77">
            <v>0.2859835881822208</v>
          </cell>
          <cell r="C77">
            <v>8.2714454192704914E-2</v>
          </cell>
          <cell r="D77">
            <v>6.3064490086866598E-2</v>
          </cell>
        </row>
        <row r="78">
          <cell r="A78" t="str">
            <v>SO</v>
          </cell>
          <cell r="B78">
            <v>0.29861165374396953</v>
          </cell>
          <cell r="C78">
            <v>8.0550373122060467E-2</v>
          </cell>
          <cell r="D78">
            <v>5.8734926793188209E-2</v>
          </cell>
        </row>
        <row r="79">
          <cell r="A79" t="str">
            <v>SO-P</v>
          </cell>
          <cell r="B79">
            <v>0.29861165374396953</v>
          </cell>
          <cell r="C79">
            <v>8.0550373122060467E-2</v>
          </cell>
          <cell r="D79">
            <v>5.8734926793188209E-2</v>
          </cell>
        </row>
        <row r="80">
          <cell r="A80" t="str">
            <v>SO-U</v>
          </cell>
          <cell r="B80">
            <v>0.29861165374396953</v>
          </cell>
          <cell r="C80">
            <v>8.0550373122060467E-2</v>
          </cell>
          <cell r="D80">
            <v>5.8734926793188209E-2</v>
          </cell>
        </row>
        <row r="81">
          <cell r="A81" t="str">
            <v>SSCCH</v>
          </cell>
          <cell r="B81">
            <v>0.29839826297906136</v>
          </cell>
          <cell r="C81">
            <v>8.4840163724139772E-2</v>
          </cell>
          <cell r="D81">
            <v>5.7429621760424925E-2</v>
          </cell>
        </row>
        <row r="82">
          <cell r="A82" t="str">
            <v>SSCCT</v>
          </cell>
          <cell r="B82">
            <v>0.26816133527730995</v>
          </cell>
          <cell r="C82">
            <v>7.9972983458246286E-2</v>
          </cell>
          <cell r="D82">
            <v>7.4652760445047067E-2</v>
          </cell>
        </row>
        <row r="83">
          <cell r="A83" t="str">
            <v>SSCP</v>
          </cell>
          <cell r="B83">
            <v>0.26456035856696852</v>
          </cell>
          <cell r="C83">
            <v>8.0220138380570558E-2</v>
          </cell>
          <cell r="D83">
            <v>7.1732040034333561E-2</v>
          </cell>
        </row>
        <row r="84">
          <cell r="A84" t="str">
            <v>SSECH</v>
          </cell>
          <cell r="B84">
            <v>0.27912490257653538</v>
          </cell>
          <cell r="C84">
            <v>8.3390050667640464E-2</v>
          </cell>
          <cell r="D84">
            <v>6.1050578355300263E-2</v>
          </cell>
        </row>
        <row r="85">
          <cell r="A85" t="str">
            <v>SSECT</v>
          </cell>
          <cell r="B85">
            <v>0.25075183369878429</v>
          </cell>
          <cell r="C85">
            <v>7.6295126990200912E-2</v>
          </cell>
          <cell r="D85">
            <v>8.3205914996410904E-2</v>
          </cell>
        </row>
        <row r="86">
          <cell r="A86" t="str">
            <v>SSEP</v>
          </cell>
          <cell r="B86">
            <v>0.25482291554073899</v>
          </cell>
          <cell r="C86">
            <v>7.7187417938853878E-2</v>
          </cell>
          <cell r="D86">
            <v>7.8762440909442441E-2</v>
          </cell>
        </row>
        <row r="87">
          <cell r="A87" t="str">
            <v>SSGC</v>
          </cell>
          <cell r="B87">
            <v>0.26212599781041113</v>
          </cell>
          <cell r="C87">
            <v>7.9461958270141381E-2</v>
          </cell>
          <cell r="D87">
            <v>7.3489640253110777E-2</v>
          </cell>
        </row>
        <row r="88">
          <cell r="A88" t="str">
            <v>SSGCH</v>
          </cell>
          <cell r="B88">
            <v>0.29357992287842988</v>
          </cell>
          <cell r="C88">
            <v>8.4477635460014938E-2</v>
          </cell>
          <cell r="D88">
            <v>5.8334860909143756E-2</v>
          </cell>
        </row>
        <row r="89">
          <cell r="A89" t="str">
            <v>SSGCT</v>
          </cell>
          <cell r="B89">
            <v>0.2638089598826785</v>
          </cell>
          <cell r="C89">
            <v>7.9053519341234946E-2</v>
          </cell>
          <cell r="D89">
            <v>7.679104908288803E-2</v>
          </cell>
        </row>
        <row r="90">
          <cell r="A90" t="str">
            <v>TAXDEPR</v>
          </cell>
          <cell r="B90">
            <v>0.30583135944598916</v>
          </cell>
          <cell r="C90">
            <v>8.3010078293539152E-2</v>
          </cell>
          <cell r="D90">
            <v>5.8550166140093549E-2</v>
          </cell>
        </row>
        <row r="91">
          <cell r="A91" t="str">
            <v>TROJD</v>
          </cell>
          <cell r="B91">
            <v>0.28363760182231784</v>
          </cell>
          <cell r="C91">
            <v>8.2480047274494497E-2</v>
          </cell>
          <cell r="D91">
            <v>6.3556396735721152E-2</v>
          </cell>
        </row>
        <row r="92">
          <cell r="A92" t="str">
            <v>TROJP</v>
          </cell>
          <cell r="B92">
            <v>0.28398975334932469</v>
          </cell>
          <cell r="C92">
            <v>8.2515233648805794E-2</v>
          </cell>
          <cell r="D92">
            <v>6.3482557569177089E-2</v>
          </cell>
        </row>
        <row r="93">
          <cell r="A93" t="str">
            <v>WBTAX</v>
          </cell>
          <cell r="B93">
            <v>0</v>
          </cell>
          <cell r="C93">
            <v>1</v>
          </cell>
          <cell r="D93">
            <v>0</v>
          </cell>
        </row>
        <row r="94">
          <cell r="A94" t="str">
            <v>Outr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xIDA</v>
          </cell>
          <cell r="B95">
            <v>0</v>
          </cell>
          <cell r="C95">
            <v>0</v>
          </cell>
          <cell r="D95">
            <v>1</v>
          </cell>
        </row>
        <row r="96">
          <cell r="A96" t="str">
            <v>xORE</v>
          </cell>
          <cell r="B96">
            <v>1</v>
          </cell>
          <cell r="C96">
            <v>0</v>
          </cell>
          <cell r="D96">
            <v>0</v>
          </cell>
        </row>
        <row r="97">
          <cell r="A97" t="str">
            <v>xWash</v>
          </cell>
          <cell r="B97">
            <v>0</v>
          </cell>
          <cell r="C97">
            <v>1</v>
          </cell>
          <cell r="D9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view="pageBreakPreview" zoomScale="40" zoomScaleNormal="100" zoomScaleSheetLayoutView="40" workbookViewId="0">
      <selection activeCell="Y28" sqref="Y28"/>
    </sheetView>
  </sheetViews>
  <sheetFormatPr defaultColWidth="9.1796875" defaultRowHeight="13"/>
  <cols>
    <col min="1" max="1" width="5" style="12" customWidth="1"/>
    <col min="2" max="2" width="1" style="12" customWidth="1"/>
    <col min="3" max="3" width="28.1796875" style="12" bestFit="1" customWidth="1"/>
    <col min="4" max="4" width="1" style="48" customWidth="1"/>
    <col min="5" max="5" width="4.54296875" style="12" bestFit="1" customWidth="1"/>
    <col min="6" max="6" width="0.81640625" style="48" customWidth="1"/>
    <col min="7" max="7" width="11.1796875" style="49" customWidth="1"/>
    <col min="8" max="8" width="1.453125" style="48" customWidth="1"/>
    <col min="9" max="9" width="10.54296875" style="49" bestFit="1" customWidth="1"/>
    <col min="10" max="10" width="1.453125" style="48" customWidth="1"/>
    <col min="11" max="11" width="10" style="48" bestFit="1" customWidth="1"/>
    <col min="12" max="12" width="2" style="12" customWidth="1"/>
    <col min="13" max="13" width="8.54296875" style="12" bestFit="1" customWidth="1"/>
    <col min="14" max="14" width="1.81640625" style="12" customWidth="1"/>
    <col min="15" max="15" width="8.54296875" style="12" bestFit="1" customWidth="1"/>
    <col min="16" max="16" width="2" style="12" customWidth="1"/>
    <col min="17" max="17" width="8.54296875" style="12" bestFit="1" customWidth="1"/>
    <col min="18" max="18" width="1.54296875" style="12" customWidth="1"/>
    <col min="19" max="19" width="8.1796875" style="12" bestFit="1" customWidth="1"/>
    <col min="20" max="20" width="8.1796875" style="12" customWidth="1"/>
    <col min="21" max="16384" width="9.1796875" style="12"/>
  </cols>
  <sheetData>
    <row r="1" spans="1:25" s="2" customFormat="1" ht="13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4"/>
    </row>
    <row r="2" spans="1:25" s="2" customFormat="1" ht="13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  <c r="M2" s="1"/>
      <c r="N2" s="1"/>
      <c r="O2" s="1"/>
      <c r="P2" s="1"/>
      <c r="Q2" s="1"/>
      <c r="R2" s="1"/>
      <c r="S2" s="1"/>
      <c r="T2" s="144"/>
    </row>
    <row r="3" spans="1:25" s="2" customFormat="1" ht="13" customHeight="1">
      <c r="A3" s="71" t="s">
        <v>117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"/>
      <c r="M3" s="1"/>
      <c r="N3" s="1"/>
      <c r="O3" s="1"/>
      <c r="P3" s="1"/>
      <c r="Q3" s="1"/>
      <c r="R3" s="1"/>
      <c r="S3" s="1"/>
      <c r="T3" s="144"/>
    </row>
    <row r="4" spans="1:25" s="2" customFormat="1" ht="13" customHeight="1">
      <c r="A4" s="71" t="s">
        <v>118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"/>
      <c r="M4" s="1"/>
      <c r="N4" s="1"/>
      <c r="O4" s="1"/>
      <c r="P4" s="1"/>
      <c r="Q4" s="1"/>
      <c r="R4" s="1"/>
      <c r="S4" s="1"/>
      <c r="T4" s="144"/>
    </row>
    <row r="5" spans="1:25" s="2" customFormat="1" ht="13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1"/>
      <c r="M5" s="1"/>
      <c r="N5" s="1"/>
      <c r="O5" s="1"/>
      <c r="P5" s="1"/>
      <c r="Q5" s="1"/>
      <c r="R5" s="1"/>
      <c r="S5" s="1"/>
      <c r="T5" s="144"/>
    </row>
    <row r="6" spans="1:25" s="2" customFormat="1" ht="13" customHeight="1">
      <c r="A6" s="71" t="s">
        <v>134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"/>
      <c r="M6" s="1"/>
      <c r="N6" s="1"/>
      <c r="O6" s="1"/>
      <c r="P6" s="1"/>
      <c r="Q6" s="1"/>
      <c r="R6" s="1"/>
      <c r="S6" s="1"/>
      <c r="T6" s="144"/>
    </row>
    <row r="7" spans="1:25" s="2" customFormat="1" ht="13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3"/>
      <c r="M7" s="3"/>
      <c r="N7" s="3"/>
      <c r="O7" s="3"/>
      <c r="P7" s="3"/>
      <c r="Q7" s="3"/>
      <c r="R7" s="3"/>
      <c r="S7" s="3"/>
      <c r="T7" s="145"/>
    </row>
    <row r="8" spans="1:25">
      <c r="A8" s="128"/>
      <c r="B8" s="72"/>
      <c r="C8" s="72"/>
      <c r="D8" s="129"/>
      <c r="E8" s="130"/>
      <c r="F8" s="131"/>
      <c r="G8" s="132"/>
      <c r="H8" s="131"/>
      <c r="I8" s="133"/>
      <c r="J8" s="129"/>
      <c r="K8" s="134"/>
      <c r="L8" s="106"/>
      <c r="M8" s="14" t="s">
        <v>98</v>
      </c>
      <c r="N8" s="104"/>
      <c r="O8" s="14"/>
      <c r="P8" s="55"/>
      <c r="Q8" s="55"/>
      <c r="R8" s="56"/>
      <c r="S8" s="55"/>
      <c r="T8" s="146"/>
    </row>
    <row r="9" spans="1:25">
      <c r="A9" s="128" t="s">
        <v>2</v>
      </c>
      <c r="B9" s="72"/>
      <c r="C9" s="72"/>
      <c r="D9" s="129"/>
      <c r="E9" s="130"/>
      <c r="F9" s="131"/>
      <c r="G9" s="135" t="s">
        <v>3</v>
      </c>
      <c r="H9" s="131"/>
      <c r="I9" s="135"/>
      <c r="J9" s="129"/>
      <c r="K9" s="136" t="s">
        <v>119</v>
      </c>
      <c r="M9" s="57" t="s">
        <v>79</v>
      </c>
      <c r="O9" s="57" t="s">
        <v>40</v>
      </c>
      <c r="P9" s="57"/>
      <c r="Q9" s="107" t="s">
        <v>99</v>
      </c>
      <c r="R9" s="108"/>
      <c r="S9" s="107"/>
      <c r="T9" s="147"/>
    </row>
    <row r="10" spans="1:25">
      <c r="A10" s="137" t="s">
        <v>4</v>
      </c>
      <c r="B10" s="72"/>
      <c r="C10" s="137" t="s">
        <v>5</v>
      </c>
      <c r="D10" s="129"/>
      <c r="E10" s="138" t="s">
        <v>6</v>
      </c>
      <c r="F10" s="131"/>
      <c r="G10" s="139" t="s">
        <v>7</v>
      </c>
      <c r="H10" s="131"/>
      <c r="I10" s="139" t="s">
        <v>8</v>
      </c>
      <c r="J10" s="129"/>
      <c r="K10" s="140" t="s">
        <v>79</v>
      </c>
      <c r="M10" s="20" t="s">
        <v>50</v>
      </c>
      <c r="O10" s="20" t="s">
        <v>50</v>
      </c>
      <c r="P10" s="20"/>
      <c r="Q10" s="20" t="s">
        <v>50</v>
      </c>
      <c r="R10" s="58"/>
      <c r="S10" s="20" t="s">
        <v>9</v>
      </c>
      <c r="T10" s="122"/>
    </row>
    <row r="11" spans="1:25" s="22" customFormat="1">
      <c r="A11" s="141"/>
      <c r="B11" s="141"/>
      <c r="C11" s="142">
        <v>-1</v>
      </c>
      <c r="D11" s="129"/>
      <c r="E11" s="142">
        <v>-2</v>
      </c>
      <c r="F11" s="129"/>
      <c r="G11" s="142">
        <v>-3</v>
      </c>
      <c r="H11" s="143"/>
      <c r="I11" s="142">
        <v>-4</v>
      </c>
      <c r="J11" s="129"/>
      <c r="K11" s="142">
        <v>-5</v>
      </c>
      <c r="M11" s="21">
        <v>-6</v>
      </c>
      <c r="O11" s="21">
        <v>-7</v>
      </c>
      <c r="P11" s="60"/>
      <c r="Q11" s="21">
        <v>-8</v>
      </c>
      <c r="S11" s="21">
        <v>-9</v>
      </c>
      <c r="T11" s="21"/>
    </row>
    <row r="12" spans="1:25">
      <c r="A12" s="74"/>
      <c r="B12" s="74"/>
      <c r="C12" s="74"/>
      <c r="D12" s="75"/>
      <c r="E12" s="74"/>
      <c r="F12" s="75"/>
      <c r="G12" s="76"/>
      <c r="H12" s="75"/>
      <c r="I12" s="76"/>
      <c r="J12" s="75"/>
      <c r="K12" s="75"/>
      <c r="M12" s="26"/>
      <c r="O12" s="26"/>
      <c r="P12" s="61"/>
      <c r="Q12" s="59"/>
      <c r="R12" s="61"/>
      <c r="S12" s="59"/>
      <c r="T12" s="104" t="s">
        <v>115</v>
      </c>
      <c r="U12" s="104"/>
      <c r="V12" s="104"/>
      <c r="W12" s="104"/>
      <c r="X12" s="104"/>
      <c r="Y12" s="104"/>
    </row>
    <row r="13" spans="1:25">
      <c r="A13" s="74"/>
      <c r="B13" s="74"/>
      <c r="C13" s="77" t="s">
        <v>10</v>
      </c>
      <c r="D13" s="75"/>
      <c r="E13" s="74"/>
      <c r="F13" s="75"/>
      <c r="G13" s="76"/>
      <c r="H13" s="75"/>
      <c r="I13" s="76"/>
      <c r="J13" s="75"/>
      <c r="K13" s="75"/>
      <c r="T13" s="41" t="s">
        <v>114</v>
      </c>
      <c r="U13" s="121" t="s">
        <v>79</v>
      </c>
      <c r="V13" s="121" t="s">
        <v>40</v>
      </c>
      <c r="W13" s="104" t="s">
        <v>107</v>
      </c>
      <c r="X13" s="104"/>
      <c r="Y13" s="121" t="s">
        <v>113</v>
      </c>
    </row>
    <row r="14" spans="1:25">
      <c r="A14" s="78">
        <v>1</v>
      </c>
      <c r="B14" s="74"/>
      <c r="C14" s="74" t="s">
        <v>11</v>
      </c>
      <c r="D14" s="79"/>
      <c r="E14" s="78">
        <v>1</v>
      </c>
      <c r="F14" s="79"/>
      <c r="G14" s="76">
        <v>54475.35833333042</v>
      </c>
      <c r="H14" s="79"/>
      <c r="I14" s="76">
        <v>523338.25895463274</v>
      </c>
      <c r="J14" s="79"/>
      <c r="K14" s="79">
        <v>57133.073997456959</v>
      </c>
      <c r="M14" s="28">
        <f>'EXHIBIT 2'!I12</f>
        <v>-4397.6113899957791</v>
      </c>
      <c r="O14" s="28">
        <f>'EXHIBIT 2'!M12</f>
        <v>-5302.9865779872935</v>
      </c>
      <c r="Q14" s="28">
        <f>O14-M14</f>
        <v>-905.37518799151439</v>
      </c>
      <c r="S14" s="62">
        <f>Q14/(K14+M14)</f>
        <v>-1.7168242075180338E-2</v>
      </c>
      <c r="T14" s="78">
        <v>1</v>
      </c>
      <c r="U14" s="117">
        <f>(K14+M14)/G14/12*1000</f>
        <v>80.671738900086794</v>
      </c>
      <c r="V14" s="117">
        <f>(K14+O14)/G14/12*1000</f>
        <v>79.286746958024366</v>
      </c>
      <c r="W14" s="117">
        <f>V14-U14</f>
        <v>-1.3849919420624275</v>
      </c>
      <c r="X14" s="62">
        <f>W14/U14</f>
        <v>-1.7168242075180275E-2</v>
      </c>
      <c r="Y14" s="120">
        <f>I14/G14*1000/12</f>
        <v>800.57337691470093</v>
      </c>
    </row>
    <row r="15" spans="1:25">
      <c r="A15" s="78">
        <v>2</v>
      </c>
      <c r="B15" s="74"/>
      <c r="C15" s="74" t="s">
        <v>12</v>
      </c>
      <c r="D15" s="79"/>
      <c r="E15" s="78">
        <v>36</v>
      </c>
      <c r="F15" s="79"/>
      <c r="G15" s="76">
        <v>11461.745833333416</v>
      </c>
      <c r="H15" s="79"/>
      <c r="I15" s="76">
        <v>196424.33836746722</v>
      </c>
      <c r="J15" s="79"/>
      <c r="K15" s="79">
        <v>18124.038002543042</v>
      </c>
      <c r="M15" s="28">
        <f>'EXHIBIT 2'!I13</f>
        <v>-1650.5537153018272</v>
      </c>
      <c r="O15" s="28">
        <f>'EXHIBIT 2'!M13</f>
        <v>-1990.3678206775458</v>
      </c>
      <c r="Q15" s="28">
        <f t="shared" ref="Q15:Q16" si="0">O15-M15</f>
        <v>-339.81410537571855</v>
      </c>
      <c r="S15" s="62">
        <f>Q15/(K15+M15)</f>
        <v>-2.0627943636605528E-2</v>
      </c>
      <c r="T15" s="124">
        <v>36</v>
      </c>
      <c r="U15" s="125">
        <f>(K15+M15)/G15/12*1000</f>
        <v>119.77148832577568</v>
      </c>
      <c r="V15" s="125">
        <f>(K15+O15)/G15/12*1000</f>
        <v>117.30084881531921</v>
      </c>
      <c r="W15" s="125">
        <f>V15-U15</f>
        <v>-2.4706395104564649</v>
      </c>
      <c r="X15" s="105">
        <f>W15/U15</f>
        <v>-2.0627943636605587E-2</v>
      </c>
      <c r="Y15" s="126">
        <f>I15/G15*1000/12</f>
        <v>1428.1153239632692</v>
      </c>
    </row>
    <row r="16" spans="1:25">
      <c r="A16" s="78">
        <v>3</v>
      </c>
      <c r="B16" s="80"/>
      <c r="C16" s="74" t="s">
        <v>13</v>
      </c>
      <c r="D16" s="81"/>
      <c r="E16" s="82"/>
      <c r="F16" s="81"/>
      <c r="G16" s="83"/>
      <c r="H16" s="79"/>
      <c r="I16" s="83"/>
      <c r="J16" s="79"/>
      <c r="K16" s="84">
        <v>3.82362</v>
      </c>
      <c r="M16" s="38"/>
      <c r="O16" s="38"/>
      <c r="Q16" s="38">
        <f t="shared" si="0"/>
        <v>0</v>
      </c>
      <c r="S16" s="105">
        <f t="shared" ref="S16:S43" si="1">Q16/(K16+M16)</f>
        <v>0</v>
      </c>
      <c r="T16" s="69"/>
    </row>
    <row r="17" spans="1:20">
      <c r="A17" s="78">
        <v>4</v>
      </c>
      <c r="B17" s="74"/>
      <c r="C17" s="85" t="s">
        <v>14</v>
      </c>
      <c r="D17" s="79"/>
      <c r="E17" s="74"/>
      <c r="F17" s="79"/>
      <c r="G17" s="76">
        <v>65937.104166663834</v>
      </c>
      <c r="H17" s="79"/>
      <c r="I17" s="76">
        <v>719762.59732209996</v>
      </c>
      <c r="J17" s="79"/>
      <c r="K17" s="79">
        <v>75260.935619999989</v>
      </c>
      <c r="L17" s="63"/>
      <c r="M17" s="28">
        <f>SUM(M14:M16)</f>
        <v>-6048.1651052976067</v>
      </c>
      <c r="N17" s="63"/>
      <c r="O17" s="28">
        <f>SUM(O14:O16)</f>
        <v>-7293.3543986648392</v>
      </c>
      <c r="P17" s="63"/>
      <c r="Q17" s="28">
        <f>SUM(Q14:Q16)</f>
        <v>-1245.1892933672329</v>
      </c>
      <c r="R17" s="63"/>
      <c r="S17" s="69">
        <f t="shared" si="1"/>
        <v>-1.7990744830865081E-2</v>
      </c>
      <c r="T17" s="69"/>
    </row>
    <row r="18" spans="1:20">
      <c r="A18" s="74"/>
      <c r="B18" s="74"/>
      <c r="C18" s="74"/>
      <c r="D18" s="79"/>
      <c r="E18" s="74"/>
      <c r="F18" s="79"/>
      <c r="G18" s="76"/>
      <c r="H18" s="79"/>
      <c r="I18" s="76"/>
      <c r="J18" s="79"/>
      <c r="K18" s="79"/>
      <c r="M18" s="28"/>
      <c r="O18" s="28"/>
      <c r="Q18" s="28"/>
    </row>
    <row r="19" spans="1:20">
      <c r="A19" s="78">
        <v>5</v>
      </c>
      <c r="B19" s="74"/>
      <c r="C19" s="77" t="s">
        <v>15</v>
      </c>
      <c r="D19" s="79"/>
      <c r="E19" s="74"/>
      <c r="F19" s="79"/>
      <c r="G19" s="76"/>
      <c r="H19" s="79"/>
      <c r="I19" s="76"/>
      <c r="J19" s="79"/>
      <c r="K19" s="79"/>
      <c r="M19" s="28"/>
      <c r="O19" s="28"/>
      <c r="Q19" s="28"/>
    </row>
    <row r="20" spans="1:20">
      <c r="A20" s="78">
        <v>6</v>
      </c>
      <c r="B20" s="74"/>
      <c r="C20" s="74" t="s">
        <v>16</v>
      </c>
      <c r="D20" s="79"/>
      <c r="E20" s="86">
        <v>6</v>
      </c>
      <c r="F20" s="79"/>
      <c r="G20" s="76">
        <v>1133.6416666666667</v>
      </c>
      <c r="H20" s="79"/>
      <c r="I20" s="76">
        <v>346007.52297232056</v>
      </c>
      <c r="J20" s="79"/>
      <c r="K20" s="79">
        <v>25710.852629999994</v>
      </c>
      <c r="M20" s="28"/>
      <c r="O20" s="28"/>
      <c r="Q20" s="28">
        <f t="shared" ref="Q20:Q21" si="2">O20-M20</f>
        <v>0</v>
      </c>
      <c r="S20" s="62">
        <f t="shared" si="1"/>
        <v>0</v>
      </c>
      <c r="T20" s="62"/>
    </row>
    <row r="21" spans="1:20">
      <c r="A21" s="78">
        <v>7</v>
      </c>
      <c r="B21" s="74"/>
      <c r="C21" s="74" t="s">
        <v>17</v>
      </c>
      <c r="D21" s="79"/>
      <c r="E21" s="86" t="s">
        <v>18</v>
      </c>
      <c r="F21" s="79"/>
      <c r="G21" s="76">
        <v>202.61583333333331</v>
      </c>
      <c r="H21" s="79"/>
      <c r="I21" s="76">
        <v>26816.888999999999</v>
      </c>
      <c r="J21" s="79"/>
      <c r="K21" s="79">
        <v>2215.2939999999999</v>
      </c>
      <c r="M21" s="28">
        <f>'EXHIBIT 2'!I15</f>
        <v>-225.342318267</v>
      </c>
      <c r="O21" s="28">
        <f>'EXHIBIT 2'!M15</f>
        <v>-271.73553623700002</v>
      </c>
      <c r="Q21" s="28">
        <f t="shared" si="2"/>
        <v>-46.393217970000023</v>
      </c>
      <c r="S21" s="62">
        <f t="shared" si="1"/>
        <v>-2.3313740929426643E-2</v>
      </c>
      <c r="T21" s="62"/>
    </row>
    <row r="22" spans="1:20">
      <c r="A22" s="78">
        <v>8</v>
      </c>
      <c r="B22" s="74"/>
      <c r="C22" s="87" t="s">
        <v>19</v>
      </c>
      <c r="D22" s="88"/>
      <c r="E22" s="89"/>
      <c r="F22" s="88"/>
      <c r="G22" s="90">
        <v>1336.2574999999999</v>
      </c>
      <c r="H22" s="88"/>
      <c r="I22" s="90">
        <v>372824.41197232058</v>
      </c>
      <c r="J22" s="88"/>
      <c r="K22" s="88">
        <v>27926.146629999996</v>
      </c>
      <c r="L22" s="67"/>
      <c r="M22" s="65">
        <f>SUM(M20:M21)</f>
        <v>-225.342318267</v>
      </c>
      <c r="N22" s="67"/>
      <c r="O22" s="65">
        <f>SUM(O20:O21)</f>
        <v>-271.73553623700002</v>
      </c>
      <c r="P22" s="67"/>
      <c r="Q22" s="65">
        <f>SUM(Q20:Q21)</f>
        <v>-46.393217970000023</v>
      </c>
      <c r="R22" s="67"/>
      <c r="S22" s="68">
        <f t="shared" si="1"/>
        <v>-1.6747967838013152E-3</v>
      </c>
      <c r="T22" s="68"/>
    </row>
    <row r="23" spans="1:20" ht="17.899999999999999" customHeight="1">
      <c r="A23" s="78">
        <v>9</v>
      </c>
      <c r="B23" s="74"/>
      <c r="C23" s="74" t="s">
        <v>20</v>
      </c>
      <c r="D23" s="79"/>
      <c r="E23" s="78">
        <v>9</v>
      </c>
      <c r="F23" s="79"/>
      <c r="G23" s="76">
        <v>16.013333333333332</v>
      </c>
      <c r="H23" s="79"/>
      <c r="I23" s="76">
        <v>118965.14999775664</v>
      </c>
      <c r="J23" s="79"/>
      <c r="K23" s="79">
        <v>7288.183</v>
      </c>
      <c r="M23" s="28"/>
      <c r="O23" s="28"/>
      <c r="Q23" s="28">
        <f t="shared" ref="Q23:Q27" si="3">O23-M23</f>
        <v>0</v>
      </c>
      <c r="S23" s="62">
        <f t="shared" si="1"/>
        <v>0</v>
      </c>
      <c r="T23" s="62"/>
    </row>
    <row r="24" spans="1:20" s="36" customFormat="1">
      <c r="A24" s="78">
        <v>10</v>
      </c>
      <c r="B24" s="91"/>
      <c r="C24" s="91" t="s">
        <v>21</v>
      </c>
      <c r="D24" s="92"/>
      <c r="E24" s="93" t="s">
        <v>22</v>
      </c>
      <c r="F24" s="92"/>
      <c r="G24" s="94">
        <v>5844</v>
      </c>
      <c r="H24" s="92"/>
      <c r="I24" s="95">
        <v>616158.37800699996</v>
      </c>
      <c r="J24" s="92"/>
      <c r="K24" s="79">
        <v>53961.633999999998</v>
      </c>
      <c r="M24" s="28">
        <f>'EXHIBIT 2'!I16</f>
        <v>-1902.766690119</v>
      </c>
      <c r="O24" s="28">
        <f>'EXHIBIT 2'!M16</f>
        <v>-2294.5061134090001</v>
      </c>
      <c r="Q24" s="28">
        <f t="shared" si="3"/>
        <v>-391.7394232900001</v>
      </c>
      <c r="S24" s="62">
        <f t="shared" si="1"/>
        <v>-7.5249317461743214E-3</v>
      </c>
      <c r="T24" s="62"/>
    </row>
    <row r="25" spans="1:20" s="36" customFormat="1" ht="12.75" customHeight="1">
      <c r="A25" s="78">
        <v>11</v>
      </c>
      <c r="B25" s="91"/>
      <c r="C25" s="91" t="s">
        <v>23</v>
      </c>
      <c r="D25" s="92"/>
      <c r="E25" s="96">
        <v>19</v>
      </c>
      <c r="F25" s="92"/>
      <c r="G25" s="94">
        <v>86.516666666666666</v>
      </c>
      <c r="H25" s="92"/>
      <c r="I25" s="94">
        <v>5091.351766715652</v>
      </c>
      <c r="J25" s="92"/>
      <c r="K25" s="92">
        <v>413.13299999999998</v>
      </c>
      <c r="M25" s="33"/>
      <c r="O25" s="33"/>
      <c r="Q25" s="33">
        <f t="shared" si="3"/>
        <v>0</v>
      </c>
      <c r="S25" s="62">
        <f t="shared" si="1"/>
        <v>0</v>
      </c>
      <c r="T25" s="62"/>
    </row>
    <row r="26" spans="1:20" ht="16.5" customHeight="1">
      <c r="A26" s="78">
        <v>12</v>
      </c>
      <c r="B26" s="74"/>
      <c r="C26" s="74" t="s">
        <v>24</v>
      </c>
      <c r="D26" s="79"/>
      <c r="E26" s="86">
        <v>23</v>
      </c>
      <c r="F26" s="79"/>
      <c r="G26" s="76">
        <v>7482.6641666666656</v>
      </c>
      <c r="H26" s="79"/>
      <c r="I26" s="76">
        <v>178005.26668630712</v>
      </c>
      <c r="J26" s="79"/>
      <c r="K26" s="79">
        <v>16758.589</v>
      </c>
      <c r="M26" s="28"/>
      <c r="O26" s="28"/>
      <c r="Q26" s="28">
        <f t="shared" si="3"/>
        <v>0</v>
      </c>
      <c r="S26" s="62">
        <f t="shared" si="1"/>
        <v>0</v>
      </c>
      <c r="T26" s="62"/>
    </row>
    <row r="27" spans="1:20">
      <c r="A27" s="78">
        <v>13</v>
      </c>
      <c r="B27" s="74"/>
      <c r="C27" s="74" t="s">
        <v>25</v>
      </c>
      <c r="D27" s="79"/>
      <c r="E27" s="86" t="s">
        <v>26</v>
      </c>
      <c r="F27" s="79"/>
      <c r="G27" s="76">
        <v>2521.3383333333331</v>
      </c>
      <c r="H27" s="79"/>
      <c r="I27" s="76">
        <v>39728.063000000002</v>
      </c>
      <c r="J27" s="79"/>
      <c r="K27" s="79">
        <v>3864.1680000000001</v>
      </c>
      <c r="M27" s="28">
        <f>'EXHIBIT 2'!I17</f>
        <v>-333.83491338900006</v>
      </c>
      <c r="O27" s="28">
        <f>'EXHIBIT 2'!M17</f>
        <v>-402.56446237900002</v>
      </c>
      <c r="Q27" s="28">
        <f t="shared" si="3"/>
        <v>-68.729548989999955</v>
      </c>
      <c r="S27" s="62">
        <f t="shared" si="1"/>
        <v>-1.9468290187875159E-2</v>
      </c>
      <c r="T27" s="62"/>
    </row>
    <row r="28" spans="1:20">
      <c r="A28" s="78">
        <v>14</v>
      </c>
      <c r="B28" s="74"/>
      <c r="C28" s="87" t="s">
        <v>27</v>
      </c>
      <c r="D28" s="88"/>
      <c r="E28" s="89"/>
      <c r="F28" s="88"/>
      <c r="G28" s="90">
        <v>10004.002499999999</v>
      </c>
      <c r="H28" s="88"/>
      <c r="I28" s="90">
        <v>217733.32968630712</v>
      </c>
      <c r="J28" s="88"/>
      <c r="K28" s="90">
        <v>20622.757000000001</v>
      </c>
      <c r="L28" s="67"/>
      <c r="M28" s="66">
        <f>SUM(M26:M27)</f>
        <v>-333.83491338900006</v>
      </c>
      <c r="N28" s="67"/>
      <c r="O28" s="66">
        <f>SUM(O26:O27)</f>
        <v>-402.56446237900002</v>
      </c>
      <c r="P28" s="67"/>
      <c r="Q28" s="66">
        <f>SUM(Q26:Q27)</f>
        <v>-68.729548989999955</v>
      </c>
      <c r="R28" s="67"/>
      <c r="S28" s="68">
        <f t="shared" si="1"/>
        <v>-3.3875406833641366E-3</v>
      </c>
      <c r="T28" s="68"/>
    </row>
    <row r="29" spans="1:20" ht="17.899999999999999" customHeight="1">
      <c r="A29" s="78">
        <v>15</v>
      </c>
      <c r="B29" s="74"/>
      <c r="C29" s="74" t="s">
        <v>28</v>
      </c>
      <c r="D29" s="79"/>
      <c r="E29" s="78">
        <v>35</v>
      </c>
      <c r="F29" s="79"/>
      <c r="G29" s="76">
        <v>1.9891666666666667</v>
      </c>
      <c r="H29" s="79"/>
      <c r="I29" s="76">
        <v>278.048</v>
      </c>
      <c r="J29" s="79"/>
      <c r="K29" s="79">
        <v>21.655000000000001</v>
      </c>
      <c r="M29" s="28"/>
      <c r="O29" s="28"/>
      <c r="Q29" s="28">
        <f t="shared" ref="Q29:Q32" si="4">O29-M29</f>
        <v>0</v>
      </c>
      <c r="S29" s="62">
        <f t="shared" si="1"/>
        <v>0</v>
      </c>
      <c r="T29" s="62"/>
    </row>
    <row r="30" spans="1:20">
      <c r="A30" s="78">
        <v>16</v>
      </c>
      <c r="B30" s="74"/>
      <c r="C30" s="74" t="s">
        <v>29</v>
      </c>
      <c r="D30" s="79"/>
      <c r="E30" s="78">
        <v>400</v>
      </c>
      <c r="F30" s="79"/>
      <c r="G30" s="76">
        <v>1</v>
      </c>
      <c r="H30" s="79"/>
      <c r="I30" s="76">
        <v>1370322</v>
      </c>
      <c r="J30" s="79"/>
      <c r="K30" s="79">
        <v>78860.176000000007</v>
      </c>
      <c r="M30" s="28"/>
      <c r="O30" s="28"/>
      <c r="Q30" s="28">
        <f t="shared" si="4"/>
        <v>0</v>
      </c>
      <c r="S30" s="62">
        <f t="shared" si="1"/>
        <v>0</v>
      </c>
      <c r="T30" s="62"/>
    </row>
    <row r="31" spans="1:20">
      <c r="A31" s="78">
        <v>17</v>
      </c>
      <c r="B31" s="74"/>
      <c r="C31" s="74" t="s">
        <v>30</v>
      </c>
      <c r="D31" s="79"/>
      <c r="E31" s="78">
        <v>401</v>
      </c>
      <c r="F31" s="79"/>
      <c r="G31" s="76">
        <v>1</v>
      </c>
      <c r="H31" s="79"/>
      <c r="I31" s="76">
        <v>103832.4</v>
      </c>
      <c r="J31" s="79"/>
      <c r="K31" s="79">
        <v>5820.74</v>
      </c>
      <c r="M31" s="28"/>
      <c r="O31" s="28"/>
      <c r="Q31" s="28">
        <f t="shared" si="4"/>
        <v>0</v>
      </c>
      <c r="S31" s="62">
        <f t="shared" si="1"/>
        <v>0</v>
      </c>
      <c r="T31" s="62"/>
    </row>
    <row r="32" spans="1:20">
      <c r="A32" s="78">
        <v>18</v>
      </c>
      <c r="B32" s="74"/>
      <c r="C32" s="74" t="s">
        <v>13</v>
      </c>
      <c r="D32" s="79"/>
      <c r="E32" s="82"/>
      <c r="F32" s="79"/>
      <c r="G32" s="83"/>
      <c r="H32" s="79"/>
      <c r="I32" s="83"/>
      <c r="J32" s="79"/>
      <c r="K32" s="84">
        <v>601.95385999999996</v>
      </c>
      <c r="M32" s="38"/>
      <c r="O32" s="38"/>
      <c r="Q32" s="38">
        <f t="shared" si="4"/>
        <v>0</v>
      </c>
      <c r="S32" s="105">
        <f t="shared" si="1"/>
        <v>0</v>
      </c>
      <c r="T32" s="69"/>
    </row>
    <row r="33" spans="1:21">
      <c r="A33" s="78">
        <v>19</v>
      </c>
      <c r="B33" s="73"/>
      <c r="C33" s="85" t="s">
        <v>31</v>
      </c>
      <c r="D33" s="79"/>
      <c r="E33" s="74"/>
      <c r="F33" s="79"/>
      <c r="G33" s="76">
        <v>17290.779166666664</v>
      </c>
      <c r="H33" s="76"/>
      <c r="I33" s="76">
        <v>2805205.0694301003</v>
      </c>
      <c r="J33" s="76"/>
      <c r="K33" s="79">
        <v>195516.37849</v>
      </c>
      <c r="L33" s="63"/>
      <c r="M33" s="28">
        <f>SUM(M20:M21,M23:M27,M29:M32)</f>
        <v>-2461.943921775</v>
      </c>
      <c r="N33" s="63"/>
      <c r="O33" s="28">
        <f>SUM(O20:O21,O23:O27,O29:O32)</f>
        <v>-2968.8061120249999</v>
      </c>
      <c r="P33" s="63"/>
      <c r="Q33" s="28">
        <f>SUM(Q20:Q21,Q23:Q27,Q29:Q32)</f>
        <v>-506.86219025000008</v>
      </c>
      <c r="R33" s="63"/>
      <c r="S33" s="69">
        <f t="shared" si="1"/>
        <v>-2.6254884607215595E-3</v>
      </c>
      <c r="T33" s="69"/>
    </row>
    <row r="34" spans="1:21">
      <c r="A34" s="74"/>
      <c r="B34" s="72"/>
      <c r="C34" s="74"/>
      <c r="D34" s="79"/>
      <c r="E34" s="74"/>
      <c r="F34" s="79"/>
      <c r="G34" s="76"/>
      <c r="H34" s="79"/>
      <c r="I34" s="76"/>
      <c r="J34" s="79"/>
      <c r="K34" s="79"/>
      <c r="M34" s="28"/>
      <c r="O34" s="28"/>
      <c r="Q34" s="28"/>
      <c r="S34" s="62"/>
      <c r="T34" s="62"/>
    </row>
    <row r="35" spans="1:21">
      <c r="A35" s="78">
        <v>20</v>
      </c>
      <c r="B35" s="74"/>
      <c r="C35" s="77" t="s">
        <v>32</v>
      </c>
      <c r="D35" s="79"/>
      <c r="E35" s="74"/>
      <c r="F35" s="79"/>
      <c r="G35" s="76"/>
      <c r="H35" s="79"/>
      <c r="I35" s="76"/>
      <c r="J35" s="79"/>
      <c r="K35" s="79"/>
      <c r="M35" s="28"/>
      <c r="O35" s="28"/>
      <c r="Q35" s="28"/>
      <c r="S35" s="62"/>
      <c r="T35" s="62"/>
    </row>
    <row r="36" spans="1:21">
      <c r="A36" s="78">
        <v>21</v>
      </c>
      <c r="B36" s="74"/>
      <c r="C36" s="74" t="s">
        <v>33</v>
      </c>
      <c r="D36" s="79"/>
      <c r="E36" s="78">
        <v>7</v>
      </c>
      <c r="F36" s="79"/>
      <c r="G36" s="76">
        <v>184.833333333333</v>
      </c>
      <c r="H36" s="79"/>
      <c r="I36" s="76">
        <v>273.68670195015483</v>
      </c>
      <c r="J36" s="79"/>
      <c r="K36" s="79">
        <v>105.13200000000001</v>
      </c>
      <c r="M36" s="28"/>
      <c r="O36" s="28"/>
      <c r="Q36" s="28">
        <f t="shared" ref="Q36:Q40" si="5">O36-M36</f>
        <v>0</v>
      </c>
      <c r="S36" s="62">
        <f t="shared" si="1"/>
        <v>0</v>
      </c>
      <c r="T36" s="62"/>
    </row>
    <row r="37" spans="1:21">
      <c r="A37" s="78">
        <v>22</v>
      </c>
      <c r="B37" s="74"/>
      <c r="C37" s="74" t="s">
        <v>34</v>
      </c>
      <c r="D37" s="79"/>
      <c r="E37" s="86" t="s">
        <v>35</v>
      </c>
      <c r="F37" s="79"/>
      <c r="G37" s="76">
        <v>129.416666666667</v>
      </c>
      <c r="H37" s="79"/>
      <c r="I37" s="76">
        <v>105.77089142101298</v>
      </c>
      <c r="J37" s="79"/>
      <c r="K37" s="79">
        <v>42.911000000000001</v>
      </c>
      <c r="M37" s="103">
        <f>'EXHIBIT 2'!I19</f>
        <v>-0.88879280061077215</v>
      </c>
      <c r="O37" s="103">
        <f>'EXHIBIT 2'!M19</f>
        <v>-1.0717764427691245</v>
      </c>
      <c r="Q37" s="103">
        <f t="shared" si="5"/>
        <v>-0.18298364215835239</v>
      </c>
      <c r="S37" s="62">
        <f t="shared" si="1"/>
        <v>-4.3544509999230109E-3</v>
      </c>
      <c r="T37" s="62"/>
    </row>
    <row r="38" spans="1:21">
      <c r="A38" s="78">
        <v>23</v>
      </c>
      <c r="B38" s="74"/>
      <c r="C38" s="74" t="s">
        <v>36</v>
      </c>
      <c r="D38" s="79"/>
      <c r="E38" s="78">
        <v>11</v>
      </c>
      <c r="F38" s="79"/>
      <c r="G38" s="76">
        <v>55.5833333333333</v>
      </c>
      <c r="H38" s="79"/>
      <c r="I38" s="94">
        <v>153.78335764400151</v>
      </c>
      <c r="J38" s="79"/>
      <c r="K38" s="79">
        <v>71.875</v>
      </c>
      <c r="M38" s="28"/>
      <c r="O38" s="28"/>
      <c r="Q38" s="28">
        <f t="shared" si="5"/>
        <v>0</v>
      </c>
      <c r="S38" s="62">
        <f t="shared" si="1"/>
        <v>0</v>
      </c>
      <c r="T38" s="62"/>
    </row>
    <row r="39" spans="1:21">
      <c r="A39" s="78">
        <v>24</v>
      </c>
      <c r="B39" s="74"/>
      <c r="C39" s="74" t="s">
        <v>37</v>
      </c>
      <c r="D39" s="79"/>
      <c r="E39" s="78">
        <v>12</v>
      </c>
      <c r="F39" s="79"/>
      <c r="G39" s="76">
        <v>250.33333333333371</v>
      </c>
      <c r="H39" s="79"/>
      <c r="I39" s="76">
        <v>2418.5188329965999</v>
      </c>
      <c r="J39" s="79"/>
      <c r="K39" s="79">
        <v>419.149</v>
      </c>
      <c r="M39" s="28"/>
      <c r="O39" s="28"/>
      <c r="Q39" s="28">
        <f t="shared" si="5"/>
        <v>0</v>
      </c>
      <c r="S39" s="62">
        <f t="shared" si="1"/>
        <v>0</v>
      </c>
      <c r="T39" s="62"/>
    </row>
    <row r="40" spans="1:21">
      <c r="A40" s="78">
        <v>25</v>
      </c>
      <c r="B40" s="74"/>
      <c r="C40" s="74" t="s">
        <v>13</v>
      </c>
      <c r="D40" s="79"/>
      <c r="E40" s="82"/>
      <c r="F40" s="79"/>
      <c r="G40" s="83"/>
      <c r="H40" s="79"/>
      <c r="I40" s="83"/>
      <c r="J40" s="79"/>
      <c r="K40" s="84">
        <v>0</v>
      </c>
      <c r="M40" s="38"/>
      <c r="O40" s="38"/>
      <c r="Q40" s="38">
        <f t="shared" si="5"/>
        <v>0</v>
      </c>
      <c r="S40" s="64"/>
      <c r="T40" s="123"/>
    </row>
    <row r="41" spans="1:21">
      <c r="A41" s="78">
        <v>26</v>
      </c>
      <c r="B41" s="73"/>
      <c r="C41" s="85" t="s">
        <v>38</v>
      </c>
      <c r="D41" s="79"/>
      <c r="E41" s="74"/>
      <c r="F41" s="79"/>
      <c r="G41" s="76">
        <v>620.16666666666697</v>
      </c>
      <c r="H41" s="76"/>
      <c r="I41" s="76">
        <v>2951.7597840117692</v>
      </c>
      <c r="J41" s="76"/>
      <c r="K41" s="79">
        <v>639.06700000000001</v>
      </c>
      <c r="L41" s="63"/>
      <c r="M41" s="103">
        <f>SUM(M36:M40)</f>
        <v>-0.88879280061077215</v>
      </c>
      <c r="N41" s="63"/>
      <c r="O41" s="103">
        <f>SUM(O36:O40)</f>
        <v>-1.0717764427691245</v>
      </c>
      <c r="P41" s="63"/>
      <c r="Q41" s="103">
        <f>SUM(Q36:Q40)</f>
        <v>-0.18298364215835239</v>
      </c>
      <c r="R41" s="63"/>
      <c r="S41" s="69">
        <f t="shared" si="1"/>
        <v>-2.8672812718153802E-4</v>
      </c>
      <c r="T41" s="69"/>
    </row>
    <row r="42" spans="1:21" ht="7.5" customHeight="1">
      <c r="A42" s="78"/>
      <c r="B42" s="74"/>
      <c r="C42" s="85"/>
      <c r="D42" s="79"/>
      <c r="E42" s="74"/>
      <c r="F42" s="79"/>
      <c r="G42" s="76"/>
      <c r="H42" s="79"/>
      <c r="I42" s="76"/>
      <c r="J42" s="79"/>
      <c r="K42" s="79"/>
      <c r="M42" s="28"/>
      <c r="O42" s="28"/>
      <c r="Q42" s="28"/>
      <c r="S42" s="62"/>
      <c r="T42" s="62"/>
    </row>
    <row r="43" spans="1:21" ht="13.5" thickBot="1">
      <c r="A43" s="78">
        <v>27</v>
      </c>
      <c r="B43" s="73"/>
      <c r="C43" s="85" t="s">
        <v>39</v>
      </c>
      <c r="D43" s="79"/>
      <c r="E43" s="74"/>
      <c r="F43" s="79"/>
      <c r="G43" s="97">
        <v>83848.049999997165</v>
      </c>
      <c r="H43" s="76"/>
      <c r="I43" s="97">
        <v>3527919.4265362117</v>
      </c>
      <c r="J43" s="76"/>
      <c r="K43" s="98">
        <v>271416.38111000002</v>
      </c>
      <c r="M43" s="44">
        <f>M17+M33+M41</f>
        <v>-8510.9978198732188</v>
      </c>
      <c r="O43" s="44">
        <f>O17+O33+O41</f>
        <v>-10263.232287132609</v>
      </c>
      <c r="Q43" s="44">
        <f>Q17+Q33+Q41</f>
        <v>-1752.2344672593915</v>
      </c>
      <c r="S43" s="70">
        <f t="shared" si="1"/>
        <v>-6.6648862238234555E-3</v>
      </c>
      <c r="T43" s="127">
        <f>O43/I43*1000</f>
        <v>-2.9091458863643251</v>
      </c>
      <c r="U43" s="117"/>
    </row>
    <row r="44" spans="1:21" ht="13.5" thickTop="1">
      <c r="H44" s="50"/>
      <c r="J44" s="50"/>
    </row>
    <row r="45" spans="1:21">
      <c r="Q45" s="54"/>
    </row>
    <row r="46" spans="1:21" s="36" customFormat="1">
      <c r="D46" s="52"/>
      <c r="F46" s="52"/>
      <c r="G46" s="53"/>
      <c r="H46" s="52"/>
      <c r="I46" s="53"/>
      <c r="J46" s="52"/>
      <c r="K46" s="52"/>
    </row>
    <row r="47" spans="1:21" s="36" customFormat="1">
      <c r="D47" s="52"/>
      <c r="F47" s="52"/>
      <c r="G47" s="53"/>
      <c r="H47" s="52"/>
      <c r="I47" s="53"/>
      <c r="J47" s="52"/>
      <c r="K47" s="52"/>
    </row>
    <row r="48" spans="1:21" s="36" customFormat="1">
      <c r="D48" s="52"/>
      <c r="F48" s="52"/>
      <c r="G48" s="53"/>
      <c r="H48" s="52"/>
      <c r="I48" s="53"/>
      <c r="J48" s="52"/>
      <c r="K48" s="52"/>
    </row>
    <row r="49" spans="3:11" s="36" customFormat="1">
      <c r="D49" s="52"/>
      <c r="F49" s="52"/>
      <c r="G49" s="53"/>
      <c r="H49" s="52"/>
      <c r="I49" s="53"/>
      <c r="J49" s="52"/>
      <c r="K49" s="52"/>
    </row>
    <row r="50" spans="3:11" s="36" customFormat="1">
      <c r="D50" s="52"/>
      <c r="F50" s="52"/>
      <c r="G50" s="53"/>
      <c r="H50" s="52"/>
      <c r="I50" s="53"/>
      <c r="J50" s="52"/>
      <c r="K50" s="52"/>
    </row>
    <row r="51" spans="3:11" s="36" customFormat="1">
      <c r="C51" s="53"/>
      <c r="D51" s="52"/>
      <c r="F51" s="52"/>
      <c r="G51" s="53"/>
      <c r="H51" s="52"/>
      <c r="I51" s="53"/>
      <c r="J51" s="52"/>
      <c r="K51" s="52"/>
    </row>
    <row r="53" spans="3:11">
      <c r="K53" s="54"/>
    </row>
    <row r="54" spans="3:11" ht="18" customHeight="1"/>
    <row r="55" spans="3:11" ht="11.25" customHeight="1"/>
    <row r="56" spans="3:11">
      <c r="K56" s="54"/>
    </row>
  </sheetData>
  <printOptions horizontalCentered="1"/>
  <pageMargins left="0.25" right="0.25" top="1" bottom="0.5" header="0.5" footer="0.2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view="pageBreakPreview" zoomScale="70" zoomScaleSheetLayoutView="70" workbookViewId="0">
      <selection activeCell="Y28" sqref="Y28"/>
    </sheetView>
  </sheetViews>
  <sheetFormatPr defaultColWidth="9.1796875" defaultRowHeight="13"/>
  <cols>
    <col min="1" max="1" width="27.81640625" style="12" customWidth="1"/>
    <col min="2" max="2" width="1" style="12" customWidth="1"/>
    <col min="3" max="3" width="6.1796875" style="12" customWidth="1"/>
    <col min="4" max="4" width="1" style="48" customWidth="1"/>
    <col min="5" max="5" width="12.1796875" style="12" customWidth="1"/>
    <col min="6" max="6" width="0.81640625" style="48" customWidth="1"/>
    <col min="7" max="7" width="11.81640625" style="49" customWidth="1"/>
    <col min="8" max="8" width="0.81640625" style="48" customWidth="1"/>
    <col min="9" max="9" width="13.81640625" style="49" customWidth="1"/>
    <col min="10" max="10" width="1.453125" style="48" customWidth="1"/>
    <col min="11" max="11" width="12.1796875" style="48" customWidth="1"/>
    <col min="12" max="12" width="2.1796875" style="48" customWidth="1"/>
    <col min="13" max="13" width="13.81640625" style="49" customWidth="1"/>
    <col min="14" max="14" width="1.453125" style="48" customWidth="1"/>
    <col min="15" max="15" width="12.1796875" style="48" customWidth="1"/>
    <col min="16" max="16384" width="9.1796875" style="12"/>
  </cols>
  <sheetData>
    <row r="1" spans="1:18" s="2" customFormat="1" ht="13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2" customFormat="1" ht="13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s="2" customFormat="1" ht="13" customHeight="1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2" customFormat="1" ht="13" customHeight="1">
      <c r="A4" s="1" t="s">
        <v>134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s="2" customFormat="1" ht="13" customHeight="1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1"/>
      <c r="M5" s="1"/>
      <c r="N5" s="3"/>
      <c r="O5" s="3"/>
    </row>
    <row r="6" spans="1:18">
      <c r="A6" s="4"/>
      <c r="B6" s="5"/>
      <c r="C6" s="6"/>
      <c r="D6" s="7"/>
      <c r="E6" s="8"/>
      <c r="F6" s="7"/>
      <c r="G6" s="8"/>
      <c r="H6" s="5"/>
      <c r="I6" s="9"/>
      <c r="J6" s="10"/>
      <c r="K6" s="11"/>
      <c r="L6" s="5"/>
      <c r="M6" s="9"/>
      <c r="N6" s="10"/>
      <c r="O6" s="11"/>
    </row>
    <row r="7" spans="1:18">
      <c r="A7" s="4"/>
      <c r="B7" s="5"/>
      <c r="C7" s="6"/>
      <c r="D7" s="7"/>
      <c r="E7" s="13" t="s">
        <v>42</v>
      </c>
      <c r="F7" s="7"/>
      <c r="G7" s="13" t="s">
        <v>43</v>
      </c>
      <c r="H7" s="5"/>
      <c r="I7" s="14" t="s">
        <v>97</v>
      </c>
      <c r="J7" s="15"/>
      <c r="K7" s="15"/>
      <c r="L7" s="5"/>
      <c r="M7" s="14" t="s">
        <v>44</v>
      </c>
      <c r="N7" s="15"/>
      <c r="O7" s="15"/>
    </row>
    <row r="8" spans="1:18">
      <c r="A8" s="16" t="s">
        <v>5</v>
      </c>
      <c r="B8" s="5"/>
      <c r="C8" s="17" t="s">
        <v>6</v>
      </c>
      <c r="D8" s="7"/>
      <c r="E8" s="18" t="s">
        <v>8</v>
      </c>
      <c r="F8" s="7"/>
      <c r="G8" s="18" t="s">
        <v>8</v>
      </c>
      <c r="H8" s="5"/>
      <c r="I8" s="19" t="s">
        <v>47</v>
      </c>
      <c r="J8" s="12"/>
      <c r="K8" s="20" t="s">
        <v>41</v>
      </c>
      <c r="L8" s="5"/>
      <c r="M8" s="19" t="s">
        <v>47</v>
      </c>
      <c r="N8" s="12"/>
      <c r="O8" s="20" t="s">
        <v>41</v>
      </c>
    </row>
    <row r="9" spans="1:18" s="22" customFormat="1">
      <c r="A9" s="21">
        <v>-1</v>
      </c>
      <c r="B9" s="5"/>
      <c r="C9" s="21">
        <v>-2</v>
      </c>
      <c r="D9" s="5"/>
      <c r="E9" s="21">
        <v>-3</v>
      </c>
      <c r="F9" s="5"/>
      <c r="G9" s="21">
        <v>-4</v>
      </c>
      <c r="H9" s="5"/>
      <c r="I9" s="21">
        <v>-5</v>
      </c>
      <c r="K9" s="21">
        <v>-6</v>
      </c>
      <c r="L9" s="5"/>
      <c r="M9" s="21">
        <v>-7</v>
      </c>
      <c r="O9" s="21">
        <v>-8</v>
      </c>
    </row>
    <row r="10" spans="1:18">
      <c r="A10" s="23"/>
      <c r="B10" s="24"/>
      <c r="C10" s="23"/>
      <c r="D10" s="24"/>
      <c r="E10" s="25"/>
      <c r="F10" s="24"/>
      <c r="G10" s="25"/>
      <c r="H10" s="24"/>
      <c r="I10" s="24"/>
      <c r="J10" s="12"/>
      <c r="K10" s="26"/>
      <c r="L10" s="24"/>
      <c r="M10" s="24"/>
      <c r="N10" s="12"/>
      <c r="O10" s="26"/>
    </row>
    <row r="11" spans="1:18">
      <c r="A11" s="27" t="s">
        <v>45</v>
      </c>
      <c r="B11" s="24"/>
      <c r="C11" s="23"/>
      <c r="D11" s="24"/>
      <c r="E11" s="25"/>
      <c r="F11" s="24"/>
      <c r="G11" s="25"/>
      <c r="H11" s="24"/>
      <c r="I11" s="24"/>
      <c r="J11" s="12"/>
      <c r="K11" s="12"/>
      <c r="L11" s="24"/>
      <c r="M11" s="24"/>
      <c r="N11" s="12"/>
      <c r="O11" s="12"/>
    </row>
    <row r="12" spans="1:18">
      <c r="A12" s="23" t="s">
        <v>11</v>
      </c>
      <c r="B12" s="28"/>
      <c r="C12" s="29">
        <v>1</v>
      </c>
      <c r="D12" s="28"/>
      <c r="E12" s="25">
        <f>'EXHIBIT 1'!I14</f>
        <v>523338.25895463274</v>
      </c>
      <c r="F12" s="28"/>
      <c r="G12" s="25">
        <f>E12</f>
        <v>523338.25895463274</v>
      </c>
      <c r="H12" s="28"/>
      <c r="I12" s="28">
        <f>$G12*K12/100</f>
        <v>-4397.6113899957791</v>
      </c>
      <c r="J12" s="12"/>
      <c r="K12" s="30">
        <v>-0.84030000000000005</v>
      </c>
      <c r="L12" s="28"/>
      <c r="M12" s="28">
        <f>$G12*O12/100</f>
        <v>-5302.9865779872935</v>
      </c>
      <c r="N12" s="12"/>
      <c r="O12" s="30">
        <f>$O$20</f>
        <v>-1.0133000000000001</v>
      </c>
      <c r="P12" s="12">
        <f>I12/G12*100</f>
        <v>-0.84030000000000005</v>
      </c>
      <c r="Q12" s="12">
        <f>M12/G12*100</f>
        <v>-1.0132999999999999</v>
      </c>
      <c r="R12" s="119"/>
    </row>
    <row r="13" spans="1:18">
      <c r="A13" s="23" t="s">
        <v>12</v>
      </c>
      <c r="B13" s="28"/>
      <c r="C13" s="29">
        <v>36</v>
      </c>
      <c r="D13" s="28"/>
      <c r="E13" s="25">
        <f>'EXHIBIT 1'!I15</f>
        <v>196424.33836746722</v>
      </c>
      <c r="F13" s="28"/>
      <c r="G13" s="25">
        <f>E13</f>
        <v>196424.33836746722</v>
      </c>
      <c r="H13" s="28"/>
      <c r="I13" s="28">
        <f>$G13*K13/100</f>
        <v>-1650.5537153018272</v>
      </c>
      <c r="J13" s="12"/>
      <c r="K13" s="30">
        <v>-0.84030000000000005</v>
      </c>
      <c r="L13" s="28"/>
      <c r="M13" s="28">
        <f>$G13*O13/100</f>
        <v>-1990.3678206775458</v>
      </c>
      <c r="N13" s="12"/>
      <c r="O13" s="30">
        <f>$O$20</f>
        <v>-1.0133000000000001</v>
      </c>
      <c r="P13" s="12">
        <f>I13/G13*100</f>
        <v>-0.84030000000000005</v>
      </c>
      <c r="Q13" s="12">
        <f>M13/G13*100</f>
        <v>-1.0133000000000001</v>
      </c>
      <c r="R13" s="119"/>
    </row>
    <row r="14" spans="1:18" ht="15" customHeight="1">
      <c r="A14" s="27" t="s">
        <v>15</v>
      </c>
      <c r="B14" s="28"/>
      <c r="C14" s="23"/>
      <c r="D14" s="28"/>
      <c r="E14" s="25"/>
      <c r="F14" s="28"/>
      <c r="G14" s="25"/>
      <c r="H14" s="28"/>
      <c r="I14" s="28"/>
      <c r="J14" s="12"/>
      <c r="K14" s="28"/>
      <c r="L14" s="28"/>
      <c r="M14" s="28"/>
      <c r="N14" s="12"/>
      <c r="O14" s="28"/>
      <c r="R14" s="119"/>
    </row>
    <row r="15" spans="1:18">
      <c r="A15" s="23" t="s">
        <v>17</v>
      </c>
      <c r="B15" s="28"/>
      <c r="C15" s="31" t="s">
        <v>18</v>
      </c>
      <c r="D15" s="28"/>
      <c r="E15" s="25">
        <f>'EXHIBIT 1'!I21</f>
        <v>26816.888999999999</v>
      </c>
      <c r="F15" s="28"/>
      <c r="G15" s="25">
        <f>E15</f>
        <v>26816.888999999999</v>
      </c>
      <c r="H15" s="28"/>
      <c r="I15" s="28">
        <f t="shared" ref="I15:I17" si="0">$G15*K15/100</f>
        <v>-225.342318267</v>
      </c>
      <c r="J15" s="12"/>
      <c r="K15" s="30">
        <v>-0.84030000000000005</v>
      </c>
      <c r="L15" s="28"/>
      <c r="M15" s="28">
        <f t="shared" ref="M15:M17" si="1">$G15*O15/100</f>
        <v>-271.73553623700002</v>
      </c>
      <c r="N15" s="12"/>
      <c r="O15" s="30">
        <f>$O$20</f>
        <v>-1.0133000000000001</v>
      </c>
      <c r="R15" s="119"/>
    </row>
    <row r="16" spans="1:18" s="36" customFormat="1">
      <c r="A16" s="32" t="s">
        <v>21</v>
      </c>
      <c r="B16" s="33"/>
      <c r="C16" s="34" t="s">
        <v>22</v>
      </c>
      <c r="D16" s="33"/>
      <c r="E16" s="35">
        <f>'EXHIBIT 1'!I24</f>
        <v>616158.37800699996</v>
      </c>
      <c r="F16" s="33"/>
      <c r="G16" s="109">
        <f>SUMIF('BPA KWH'!$D$2:$D$22,"10",'BPA KWH'!$B$2:$B$22)/1000-SUMIF('BPA KWH'!$D$2:$D$22,"DEBIT",'BPA KWH'!$B$2:$B$22)/1000</f>
        <v>226438.973</v>
      </c>
      <c r="H16" s="33"/>
      <c r="I16" s="28">
        <f t="shared" si="0"/>
        <v>-1902.766690119</v>
      </c>
      <c r="K16" s="30">
        <v>-0.84030000000000005</v>
      </c>
      <c r="L16" s="33"/>
      <c r="M16" s="28">
        <f t="shared" si="1"/>
        <v>-2294.5061134090001</v>
      </c>
      <c r="O16" s="30">
        <f>$O$20</f>
        <v>-1.0133000000000001</v>
      </c>
      <c r="R16" s="119"/>
    </row>
    <row r="17" spans="1:18">
      <c r="A17" s="23" t="s">
        <v>25</v>
      </c>
      <c r="B17" s="28"/>
      <c r="C17" s="31" t="s">
        <v>26</v>
      </c>
      <c r="D17" s="28"/>
      <c r="E17" s="25">
        <f>'EXHIBIT 1'!I27</f>
        <v>39728.063000000002</v>
      </c>
      <c r="F17" s="28"/>
      <c r="G17" s="25">
        <f>E17</f>
        <v>39728.063000000002</v>
      </c>
      <c r="H17" s="28"/>
      <c r="I17" s="28">
        <f t="shared" si="0"/>
        <v>-333.83491338900006</v>
      </c>
      <c r="J17" s="12"/>
      <c r="K17" s="30">
        <v>-0.84030000000000005</v>
      </c>
      <c r="L17" s="28"/>
      <c r="M17" s="28">
        <f t="shared" si="1"/>
        <v>-402.56446237900002</v>
      </c>
      <c r="N17" s="12"/>
      <c r="O17" s="30">
        <f>$O$20</f>
        <v>-1.0133000000000001</v>
      </c>
      <c r="R17" s="119"/>
    </row>
    <row r="18" spans="1:18" ht="15.9" customHeight="1">
      <c r="A18" s="27" t="s">
        <v>32</v>
      </c>
      <c r="B18" s="28"/>
      <c r="C18" s="23"/>
      <c r="D18" s="28"/>
      <c r="E18" s="25"/>
      <c r="F18" s="28"/>
      <c r="G18" s="25"/>
      <c r="H18" s="28"/>
      <c r="I18" s="28"/>
      <c r="J18" s="12"/>
      <c r="K18" s="28"/>
      <c r="L18" s="28"/>
      <c r="M18" s="28"/>
      <c r="N18" s="12"/>
      <c r="O18" s="28"/>
      <c r="R18" s="119"/>
    </row>
    <row r="19" spans="1:18">
      <c r="A19" s="37" t="s">
        <v>34</v>
      </c>
      <c r="B19" s="38"/>
      <c r="C19" s="39" t="s">
        <v>35</v>
      </c>
      <c r="D19" s="38"/>
      <c r="E19" s="40">
        <f>'EXHIBIT 1'!I37</f>
        <v>105.77089142101298</v>
      </c>
      <c r="F19" s="38"/>
      <c r="G19" s="40">
        <f>E19</f>
        <v>105.77089142101298</v>
      </c>
      <c r="H19" s="38"/>
      <c r="I19" s="38">
        <f>$G19*K19/100</f>
        <v>-0.88879280061077215</v>
      </c>
      <c r="J19" s="41"/>
      <c r="K19" s="42">
        <v>-0.84030000000000005</v>
      </c>
      <c r="L19" s="38"/>
      <c r="M19" s="38">
        <f>$G19*O19/100</f>
        <v>-1.0717764427691245</v>
      </c>
      <c r="N19" s="41"/>
      <c r="O19" s="42">
        <f>$O$20</f>
        <v>-1.0133000000000001</v>
      </c>
      <c r="P19" s="12" t="s">
        <v>121</v>
      </c>
      <c r="R19" s="119"/>
    </row>
    <row r="20" spans="1:18" ht="21" customHeight="1" thickBot="1">
      <c r="A20" s="43" t="s">
        <v>42</v>
      </c>
      <c r="B20" s="44"/>
      <c r="C20" s="45"/>
      <c r="D20" s="44"/>
      <c r="E20" s="46">
        <f>SUM(E12:E19)</f>
        <v>1402571.698220521</v>
      </c>
      <c r="F20" s="44"/>
      <c r="G20" s="46">
        <f>SUM(G12:G19)</f>
        <v>1012852.2932135209</v>
      </c>
      <c r="H20" s="46"/>
      <c r="I20" s="44">
        <f>SUM(I12:I19)</f>
        <v>-8510.9978198732188</v>
      </c>
      <c r="J20" s="47"/>
      <c r="K20" s="102">
        <v>-0.84030000000000005</v>
      </c>
      <c r="L20" s="46"/>
      <c r="M20" s="44">
        <f>-'EXHIBIT 3'!K43/1000+P20</f>
        <v>-10263.423059322338</v>
      </c>
      <c r="N20" s="47"/>
      <c r="O20" s="102">
        <f>ROUND(M20/G20*100,4)</f>
        <v>-1.0133000000000001</v>
      </c>
      <c r="P20" s="148">
        <v>0</v>
      </c>
      <c r="R20" s="119"/>
    </row>
    <row r="21" spans="1:18" ht="13.5" thickTop="1">
      <c r="J21" s="50"/>
      <c r="K21" s="116"/>
      <c r="N21" s="50"/>
      <c r="O21" s="116"/>
    </row>
    <row r="22" spans="1:18">
      <c r="G22" s="51"/>
    </row>
    <row r="23" spans="1:18" s="36" customFormat="1">
      <c r="D23" s="52"/>
      <c r="F23" s="52"/>
      <c r="G23" s="51"/>
      <c r="H23" s="52"/>
      <c r="I23" s="51"/>
      <c r="J23" s="52"/>
      <c r="K23" s="52"/>
      <c r="L23" s="52"/>
      <c r="M23" s="51"/>
      <c r="N23" s="52"/>
      <c r="O23" s="52"/>
    </row>
    <row r="24" spans="1:18" s="36" customFormat="1">
      <c r="D24" s="52"/>
      <c r="F24" s="52"/>
      <c r="G24" s="53"/>
      <c r="H24" s="52"/>
      <c r="I24" s="51"/>
      <c r="J24" s="52"/>
      <c r="K24" s="52"/>
      <c r="L24" s="52"/>
      <c r="M24" s="51"/>
      <c r="N24" s="52"/>
      <c r="O24" s="52"/>
    </row>
    <row r="25" spans="1:18" s="36" customFormat="1">
      <c r="D25" s="52"/>
      <c r="F25" s="52"/>
      <c r="G25" s="53"/>
      <c r="H25" s="52"/>
      <c r="I25" s="53"/>
      <c r="J25" s="52"/>
      <c r="K25" s="112"/>
      <c r="L25" s="52"/>
      <c r="M25" s="53"/>
      <c r="N25" s="52"/>
      <c r="O25" s="52"/>
    </row>
    <row r="26" spans="1:18" s="36" customFormat="1">
      <c r="D26" s="52"/>
      <c r="F26" s="52"/>
      <c r="G26" s="53"/>
      <c r="H26" s="52"/>
      <c r="I26" s="53"/>
      <c r="J26" s="52"/>
      <c r="K26" s="52"/>
      <c r="L26" s="52"/>
      <c r="M26" s="53"/>
      <c r="N26" s="52"/>
      <c r="O26" s="52"/>
    </row>
    <row r="27" spans="1:18" s="36" customFormat="1">
      <c r="D27" s="52"/>
      <c r="F27" s="52"/>
      <c r="G27" s="53"/>
      <c r="H27" s="52"/>
      <c r="I27" s="53"/>
      <c r="J27" s="52"/>
      <c r="K27" s="52"/>
      <c r="L27" s="52"/>
      <c r="M27" s="53"/>
      <c r="N27" s="52"/>
      <c r="O27" s="52"/>
    </row>
    <row r="28" spans="1:18" s="36" customFormat="1">
      <c r="C28" s="53"/>
      <c r="D28" s="52"/>
      <c r="F28" s="52"/>
      <c r="G28" s="53"/>
      <c r="H28" s="52"/>
      <c r="I28" s="53"/>
      <c r="J28" s="52"/>
      <c r="K28" s="52"/>
      <c r="L28" s="52"/>
      <c r="M28" s="53"/>
      <c r="N28" s="52"/>
      <c r="O28" s="52"/>
    </row>
    <row r="30" spans="1:18">
      <c r="K30" s="54"/>
      <c r="O30" s="54"/>
    </row>
    <row r="31" spans="1:18" ht="18" customHeight="1"/>
    <row r="32" spans="1:18" ht="11.25" customHeight="1"/>
    <row r="33" spans="11:15">
      <c r="K33" s="54"/>
      <c r="O33" s="54"/>
    </row>
  </sheetData>
  <printOptions horizontalCentered="1"/>
  <pageMargins left="0.25" right="0.25" top="1" bottom="0.5" header="0.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15FF-821A-4EB4-9693-B580ECB07198}">
  <sheetPr>
    <pageSetUpPr fitToPage="1"/>
  </sheetPr>
  <dimension ref="A1:M67"/>
  <sheetViews>
    <sheetView tabSelected="1" view="pageBreakPreview" zoomScale="60" zoomScaleNormal="40" workbookViewId="0">
      <selection activeCell="Y28" sqref="Y28"/>
    </sheetView>
  </sheetViews>
  <sheetFormatPr defaultColWidth="9.08984375" defaultRowHeight="12.5"/>
  <cols>
    <col min="1" max="1" width="2" style="179" customWidth="1"/>
    <col min="2" max="2" width="21.6328125" style="179" customWidth="1"/>
    <col min="3" max="5" width="15.6328125" style="179" customWidth="1"/>
    <col min="6" max="6" width="15.6328125" style="179" hidden="1" customWidth="1"/>
    <col min="7" max="11" width="15.6328125" style="179" customWidth="1"/>
    <col min="12" max="12" width="9.6328125" style="179" customWidth="1"/>
    <col min="13" max="13" width="10.36328125" style="179" bestFit="1" customWidth="1"/>
    <col min="14" max="16384" width="9.08984375" style="179"/>
  </cols>
  <sheetData>
    <row r="1" spans="1:13" ht="15">
      <c r="A1" s="255" t="s">
        <v>72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3" s="155" customFormat="1" ht="12.75" customHeight="1">
      <c r="A2" s="255" t="s">
        <v>51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3" ht="12.75" customHeight="1">
      <c r="A3" s="256" t="s">
        <v>122</v>
      </c>
      <c r="B3" s="255"/>
      <c r="C3" s="255"/>
      <c r="D3" s="255"/>
      <c r="E3" s="255"/>
      <c r="F3" s="255"/>
      <c r="G3" s="255"/>
      <c r="H3" s="255"/>
      <c r="I3" s="255"/>
      <c r="J3" s="255"/>
      <c r="K3" s="155"/>
    </row>
    <row r="4" spans="1:13" ht="12.75" customHeight="1">
      <c r="A4" s="255" t="s">
        <v>52</v>
      </c>
      <c r="B4" s="255"/>
      <c r="C4" s="255"/>
      <c r="D4" s="255"/>
      <c r="E4" s="255"/>
      <c r="F4" s="255"/>
      <c r="G4" s="255"/>
      <c r="H4" s="255"/>
      <c r="I4" s="255"/>
      <c r="J4" s="255"/>
      <c r="K4" s="155"/>
    </row>
    <row r="5" spans="1:13" ht="12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155"/>
    </row>
    <row r="6" spans="1:13" s="150" customFormat="1" ht="12.75" customHeight="1">
      <c r="A6" s="149" t="s">
        <v>123</v>
      </c>
      <c r="C6" s="151"/>
      <c r="D6" s="152"/>
      <c r="E6" s="152"/>
      <c r="F6" s="153"/>
      <c r="G6" s="152"/>
      <c r="I6" s="154"/>
      <c r="J6" s="152"/>
      <c r="K6" s="155"/>
    </row>
    <row r="7" spans="1:13" s="156" customFormat="1" ht="12.75" customHeight="1">
      <c r="B7" s="157"/>
      <c r="C7" s="158"/>
      <c r="D7" s="159" t="s">
        <v>53</v>
      </c>
      <c r="E7" s="160"/>
      <c r="F7" s="161"/>
      <c r="G7" s="161"/>
      <c r="H7" s="161"/>
      <c r="I7" s="162" t="s">
        <v>54</v>
      </c>
      <c r="J7" s="163"/>
      <c r="K7" s="155"/>
    </row>
    <row r="8" spans="1:13" s="156" customFormat="1" ht="12.75" customHeight="1">
      <c r="B8" s="164"/>
      <c r="C8" s="165" t="s">
        <v>55</v>
      </c>
      <c r="D8" s="166" t="s">
        <v>56</v>
      </c>
      <c r="E8" s="167" t="s">
        <v>57</v>
      </c>
      <c r="F8" s="168" t="s">
        <v>104</v>
      </c>
      <c r="G8" s="168" t="s">
        <v>73</v>
      </c>
      <c r="H8" s="168" t="s">
        <v>57</v>
      </c>
      <c r="I8" s="169" t="s">
        <v>58</v>
      </c>
      <c r="J8" s="170" t="s">
        <v>124</v>
      </c>
      <c r="K8" s="155"/>
    </row>
    <row r="9" spans="1:13" s="156" customFormat="1" ht="12.75" customHeight="1">
      <c r="B9" s="171" t="s">
        <v>59</v>
      </c>
      <c r="C9" s="172" t="s">
        <v>135</v>
      </c>
      <c r="D9" s="173" t="s">
        <v>136</v>
      </c>
      <c r="E9" s="174" t="s">
        <v>60</v>
      </c>
      <c r="F9" s="175" t="s">
        <v>61</v>
      </c>
      <c r="G9" s="176" t="s">
        <v>62</v>
      </c>
      <c r="H9" s="174" t="s">
        <v>60</v>
      </c>
      <c r="I9" s="177" t="s">
        <v>125</v>
      </c>
      <c r="J9" s="178" t="s">
        <v>62</v>
      </c>
      <c r="K9" s="155"/>
    </row>
    <row r="10" spans="1:13" ht="12.75" customHeight="1" thickBot="1">
      <c r="B10" s="180"/>
      <c r="C10" s="181"/>
      <c r="D10" s="182"/>
      <c r="E10" s="183"/>
      <c r="F10" s="184"/>
      <c r="G10" s="184"/>
      <c r="H10" s="185"/>
      <c r="I10" s="182"/>
      <c r="J10" s="186"/>
      <c r="K10" s="155"/>
      <c r="L10" s="156"/>
      <c r="M10" s="156"/>
    </row>
    <row r="11" spans="1:13" ht="12.75" customHeight="1" thickBot="1">
      <c r="B11" s="187" t="s">
        <v>63</v>
      </c>
      <c r="C11" s="181">
        <v>6221377730.0377998</v>
      </c>
      <c r="D11" s="182">
        <v>58916715.002147712</v>
      </c>
      <c r="E11" s="188">
        <v>0.94700430609908881</v>
      </c>
      <c r="F11" s="189">
        <v>0</v>
      </c>
      <c r="G11" s="184">
        <v>58916715.002147712</v>
      </c>
      <c r="H11" s="188">
        <v>0.94700430609908881</v>
      </c>
      <c r="I11" s="190">
        <v>-7514519.4900000002</v>
      </c>
      <c r="J11" s="191">
        <v>51402195.51214771</v>
      </c>
      <c r="K11" s="155"/>
      <c r="L11" s="156"/>
      <c r="M11" s="156"/>
    </row>
    <row r="12" spans="1:13" ht="12.75" customHeight="1" thickBot="1">
      <c r="B12" s="187"/>
      <c r="C12" s="181"/>
      <c r="D12" s="182"/>
      <c r="E12" s="188"/>
      <c r="F12" s="189"/>
      <c r="G12" s="184"/>
      <c r="H12" s="188"/>
      <c r="I12" s="190"/>
      <c r="J12" s="186"/>
      <c r="K12" s="155"/>
      <c r="L12" s="156"/>
      <c r="M12" s="156"/>
    </row>
    <row r="13" spans="1:13" ht="12.75" customHeight="1" thickBot="1">
      <c r="B13" s="187" t="s">
        <v>64</v>
      </c>
      <c r="C13" s="181">
        <v>1850060948.0540996</v>
      </c>
      <c r="D13" s="182">
        <v>17520156.843529951</v>
      </c>
      <c r="E13" s="188">
        <v>0.94700430609908881</v>
      </c>
      <c r="F13" s="189">
        <v>0</v>
      </c>
      <c r="G13" s="184">
        <v>17520156.843529951</v>
      </c>
      <c r="H13" s="188">
        <v>0.94700430609908881</v>
      </c>
      <c r="I13" s="190">
        <v>395339.91</v>
      </c>
      <c r="J13" s="191">
        <v>17915496.753529951</v>
      </c>
      <c r="K13" s="155"/>
      <c r="L13" s="156"/>
      <c r="M13" s="156"/>
    </row>
    <row r="14" spans="1:13" ht="12.75" customHeight="1" thickBot="1">
      <c r="B14" s="187"/>
      <c r="C14" s="181"/>
      <c r="D14" s="182"/>
      <c r="E14" s="188"/>
      <c r="F14" s="189"/>
      <c r="G14" s="184"/>
      <c r="H14" s="188"/>
      <c r="I14" s="190"/>
      <c r="J14" s="186"/>
      <c r="K14" s="155"/>
      <c r="L14" s="156"/>
      <c r="M14" s="156"/>
    </row>
    <row r="15" spans="1:13" ht="12.75" customHeight="1" thickBot="1">
      <c r="B15" s="187" t="s">
        <v>65</v>
      </c>
      <c r="C15" s="181">
        <v>1075721418.4468999</v>
      </c>
      <c r="D15" s="182">
        <v>10187128.154322339</v>
      </c>
      <c r="E15" s="188">
        <v>0.9470043060990887</v>
      </c>
      <c r="F15" s="189">
        <v>0</v>
      </c>
      <c r="G15" s="184">
        <v>10187128.154322339</v>
      </c>
      <c r="H15" s="188">
        <v>0.9470043060990887</v>
      </c>
      <c r="I15" s="190">
        <v>152589.81</v>
      </c>
      <c r="J15" s="191">
        <v>10339717.96432234</v>
      </c>
      <c r="K15" s="155"/>
      <c r="L15" s="156"/>
      <c r="M15" s="156"/>
    </row>
    <row r="16" spans="1:13" ht="12.75" customHeight="1" thickBot="1">
      <c r="B16" s="187"/>
      <c r="C16" s="181"/>
      <c r="D16" s="182"/>
      <c r="E16" s="188"/>
      <c r="F16" s="189"/>
      <c r="G16" s="184"/>
      <c r="H16" s="188"/>
      <c r="I16" s="192"/>
      <c r="J16" s="186"/>
      <c r="K16" s="155"/>
      <c r="L16" s="156"/>
      <c r="M16" s="156"/>
    </row>
    <row r="17" spans="1:13" ht="12.75" customHeight="1" thickBot="1">
      <c r="B17" s="193" t="s">
        <v>66</v>
      </c>
      <c r="C17" s="194">
        <v>9147160096.5387993</v>
      </c>
      <c r="D17" s="195">
        <v>86624000</v>
      </c>
      <c r="E17" s="196">
        <v>0.94700430609908881</v>
      </c>
      <c r="F17" s="197">
        <v>0</v>
      </c>
      <c r="G17" s="198">
        <v>86624000</v>
      </c>
      <c r="H17" s="196">
        <v>0.94700430609908881</v>
      </c>
      <c r="I17" s="199">
        <v>-6966589.7700000005</v>
      </c>
      <c r="J17" s="191">
        <v>79657410.230000004</v>
      </c>
      <c r="K17" s="155"/>
      <c r="L17" s="156"/>
      <c r="M17" s="156"/>
    </row>
    <row r="18" spans="1:13" ht="12.75" customHeight="1">
      <c r="B18" s="200"/>
      <c r="C18" s="201"/>
      <c r="D18" s="202"/>
      <c r="E18" s="202"/>
      <c r="F18" s="203">
        <v>0</v>
      </c>
      <c r="G18" s="202"/>
      <c r="H18" s="202"/>
      <c r="I18" s="202"/>
      <c r="J18" s="202"/>
      <c r="K18" s="155"/>
      <c r="L18" s="156"/>
      <c r="M18" s="156"/>
    </row>
    <row r="19" spans="1:13" ht="12.75" customHeight="1">
      <c r="B19" s="200"/>
      <c r="C19" s="201"/>
      <c r="D19" s="202"/>
      <c r="E19" s="202"/>
      <c r="F19" s="203"/>
      <c r="G19" s="202"/>
      <c r="H19" s="202"/>
      <c r="I19" s="202"/>
      <c r="J19" s="202"/>
      <c r="K19" s="155"/>
      <c r="L19" s="156"/>
      <c r="M19" s="156"/>
    </row>
    <row r="20" spans="1:13" s="150" customFormat="1" ht="12.75" customHeight="1">
      <c r="A20" s="149" t="s">
        <v>126</v>
      </c>
      <c r="C20" s="151"/>
      <c r="D20" s="152"/>
      <c r="E20" s="152"/>
      <c r="F20" s="204"/>
      <c r="G20" s="152"/>
      <c r="I20" s="154"/>
      <c r="J20" s="152"/>
      <c r="K20" s="179"/>
      <c r="L20" s="156"/>
      <c r="M20" s="156"/>
    </row>
    <row r="21" spans="1:13" ht="12.75" customHeight="1">
      <c r="A21" s="156"/>
      <c r="B21" s="157"/>
      <c r="C21" s="158"/>
      <c r="D21" s="159" t="s">
        <v>53</v>
      </c>
      <c r="E21" s="160"/>
      <c r="F21" s="205"/>
      <c r="G21" s="161"/>
      <c r="H21" s="161"/>
      <c r="I21" s="162" t="s">
        <v>54</v>
      </c>
      <c r="J21" s="163"/>
      <c r="L21" s="156"/>
      <c r="M21" s="156"/>
    </row>
    <row r="22" spans="1:13" ht="12.75" customHeight="1">
      <c r="A22" s="156"/>
      <c r="B22" s="164"/>
      <c r="C22" s="165" t="s">
        <v>55</v>
      </c>
      <c r="D22" s="166" t="s">
        <v>67</v>
      </c>
      <c r="E22" s="167" t="s">
        <v>57</v>
      </c>
      <c r="F22" s="168" t="s">
        <v>104</v>
      </c>
      <c r="G22" s="168" t="s">
        <v>67</v>
      </c>
      <c r="H22" s="168" t="s">
        <v>57</v>
      </c>
      <c r="I22" s="169" t="s">
        <v>58</v>
      </c>
      <c r="J22" s="170" t="s">
        <v>127</v>
      </c>
      <c r="L22" s="156"/>
      <c r="M22" s="156"/>
    </row>
    <row r="23" spans="1:13" ht="12.75" customHeight="1">
      <c r="A23" s="156"/>
      <c r="B23" s="171" t="s">
        <v>59</v>
      </c>
      <c r="C23" s="172" t="s">
        <v>135</v>
      </c>
      <c r="D23" s="173" t="s">
        <v>136</v>
      </c>
      <c r="E23" s="174" t="s">
        <v>60</v>
      </c>
      <c r="F23" s="206" t="s">
        <v>61</v>
      </c>
      <c r="G23" s="176" t="s">
        <v>62</v>
      </c>
      <c r="H23" s="174" t="s">
        <v>60</v>
      </c>
      <c r="I23" s="177" t="s">
        <v>128</v>
      </c>
      <c r="J23" s="178" t="s">
        <v>62</v>
      </c>
    </row>
    <row r="24" spans="1:13" ht="12.75" customHeight="1" thickBot="1">
      <c r="B24" s="187"/>
      <c r="C24" s="181"/>
      <c r="D24" s="182"/>
      <c r="E24" s="183"/>
      <c r="F24" s="189"/>
      <c r="G24" s="184"/>
      <c r="H24" s="185"/>
      <c r="I24" s="182"/>
      <c r="J24" s="186"/>
    </row>
    <row r="25" spans="1:13" ht="12.75" customHeight="1" thickBot="1">
      <c r="B25" s="187" t="s">
        <v>63</v>
      </c>
      <c r="C25" s="181">
        <v>6221377730.0377998</v>
      </c>
      <c r="D25" s="182">
        <v>58916715.002147712</v>
      </c>
      <c r="E25" s="188">
        <v>0.94700430609908881</v>
      </c>
      <c r="F25" s="189">
        <v>0</v>
      </c>
      <c r="G25" s="184">
        <v>58916715.002147712</v>
      </c>
      <c r="H25" s="188">
        <v>0.94700430609908881</v>
      </c>
      <c r="I25" s="182">
        <v>0</v>
      </c>
      <c r="J25" s="191">
        <v>58916715.002147712</v>
      </c>
    </row>
    <row r="26" spans="1:13" ht="12.75" customHeight="1" thickBot="1">
      <c r="B26" s="187"/>
      <c r="C26" s="181"/>
      <c r="D26" s="182"/>
      <c r="E26" s="188"/>
      <c r="F26" s="189"/>
      <c r="G26" s="184"/>
      <c r="H26" s="188"/>
      <c r="I26" s="182"/>
      <c r="J26" s="186"/>
    </row>
    <row r="27" spans="1:13" ht="12.75" customHeight="1" thickBot="1">
      <c r="B27" s="187" t="s">
        <v>64</v>
      </c>
      <c r="C27" s="181">
        <v>1850060948.0540996</v>
      </c>
      <c r="D27" s="182">
        <v>17520156.843529951</v>
      </c>
      <c r="E27" s="188">
        <v>0.94700430609908881</v>
      </c>
      <c r="F27" s="189">
        <v>0</v>
      </c>
      <c r="G27" s="184">
        <v>17520156.843529951</v>
      </c>
      <c r="H27" s="188">
        <v>0.94700430609908881</v>
      </c>
      <c r="I27" s="182">
        <v>0</v>
      </c>
      <c r="J27" s="191">
        <v>17520156.843529951</v>
      </c>
    </row>
    <row r="28" spans="1:13" ht="12.75" customHeight="1" thickBot="1">
      <c r="B28" s="187"/>
      <c r="C28" s="181"/>
      <c r="D28" s="182"/>
      <c r="E28" s="188"/>
      <c r="F28" s="189"/>
      <c r="G28" s="184"/>
      <c r="H28" s="188"/>
      <c r="I28" s="182"/>
      <c r="J28" s="186"/>
    </row>
    <row r="29" spans="1:13" ht="12.75" customHeight="1" thickBot="1">
      <c r="B29" s="187" t="s">
        <v>65</v>
      </c>
      <c r="C29" s="181">
        <v>1075721418.4468999</v>
      </c>
      <c r="D29" s="182">
        <v>10187128.154322339</v>
      </c>
      <c r="E29" s="188">
        <v>0.9470043060990887</v>
      </c>
      <c r="F29" s="189">
        <v>0</v>
      </c>
      <c r="G29" s="184">
        <v>10187128.154322339</v>
      </c>
      <c r="H29" s="188">
        <v>0.9470043060990887</v>
      </c>
      <c r="I29" s="182">
        <v>0</v>
      </c>
      <c r="J29" s="191">
        <v>10187128.154322339</v>
      </c>
    </row>
    <row r="30" spans="1:13" ht="12.75" customHeight="1" thickBot="1">
      <c r="B30" s="187"/>
      <c r="C30" s="181"/>
      <c r="D30" s="182"/>
      <c r="E30" s="188"/>
      <c r="F30" s="189"/>
      <c r="G30" s="184"/>
      <c r="H30" s="188"/>
      <c r="I30" s="182"/>
      <c r="J30" s="186"/>
    </row>
    <row r="31" spans="1:13" ht="12.75" customHeight="1" thickBot="1">
      <c r="B31" s="193" t="s">
        <v>66</v>
      </c>
      <c r="C31" s="194">
        <v>9147160096.5387993</v>
      </c>
      <c r="D31" s="207">
        <v>86624000</v>
      </c>
      <c r="E31" s="196">
        <v>0.94700430609908881</v>
      </c>
      <c r="F31" s="208">
        <v>0</v>
      </c>
      <c r="G31" s="198">
        <v>86624000</v>
      </c>
      <c r="H31" s="196">
        <v>0.94700430609908881</v>
      </c>
      <c r="I31" s="207">
        <v>0</v>
      </c>
      <c r="J31" s="191">
        <v>86624000</v>
      </c>
    </row>
    <row r="32" spans="1:13" ht="12.75" customHeight="1">
      <c r="B32" s="200"/>
      <c r="C32" s="201"/>
      <c r="D32" s="202"/>
      <c r="E32" s="202"/>
      <c r="F32" s="203">
        <v>0</v>
      </c>
      <c r="G32" s="202"/>
      <c r="H32" s="202"/>
      <c r="I32" s="202"/>
      <c r="J32" s="202"/>
    </row>
    <row r="33" spans="1:11" ht="12.75" customHeight="1">
      <c r="B33" s="200"/>
      <c r="C33" s="201"/>
      <c r="D33" s="202"/>
      <c r="E33" s="202"/>
      <c r="F33" s="203"/>
      <c r="G33" s="202"/>
      <c r="H33" s="202"/>
      <c r="I33" s="202"/>
      <c r="J33" s="202"/>
    </row>
    <row r="34" spans="1:11" s="150" customFormat="1" ht="12.75" customHeight="1">
      <c r="A34" s="209" t="s">
        <v>129</v>
      </c>
      <c r="C34" s="151"/>
      <c r="D34" s="152"/>
      <c r="E34" s="152"/>
      <c r="F34" s="204"/>
      <c r="G34" s="152"/>
      <c r="I34" s="154"/>
      <c r="J34" s="152"/>
      <c r="K34" s="210" t="s">
        <v>130</v>
      </c>
    </row>
    <row r="35" spans="1:11" ht="12.75" customHeight="1">
      <c r="A35" s="156"/>
      <c r="B35" s="211" t="s">
        <v>68</v>
      </c>
      <c r="C35" s="158"/>
      <c r="D35" s="159" t="s">
        <v>53</v>
      </c>
      <c r="E35" s="160"/>
      <c r="F35" s="205"/>
      <c r="G35" s="161"/>
      <c r="H35" s="161"/>
      <c r="I35" s="162" t="s">
        <v>54</v>
      </c>
      <c r="J35" s="163"/>
      <c r="K35" s="212" t="s">
        <v>70</v>
      </c>
    </row>
    <row r="36" spans="1:11" ht="12.75" customHeight="1">
      <c r="A36" s="156"/>
      <c r="B36" s="164"/>
      <c r="C36" s="165" t="s">
        <v>55</v>
      </c>
      <c r="D36" s="166" t="s">
        <v>67</v>
      </c>
      <c r="E36" s="167" t="s">
        <v>57</v>
      </c>
      <c r="F36" s="168" t="s">
        <v>104</v>
      </c>
      <c r="G36" s="168" t="s">
        <v>67</v>
      </c>
      <c r="H36" s="168" t="s">
        <v>57</v>
      </c>
      <c r="I36" s="213" t="s">
        <v>74</v>
      </c>
      <c r="J36" s="214"/>
      <c r="K36" s="165" t="s">
        <v>75</v>
      </c>
    </row>
    <row r="37" spans="1:11" ht="12.75" customHeight="1">
      <c r="A37" s="156"/>
      <c r="B37" s="171" t="s">
        <v>59</v>
      </c>
      <c r="C37" s="172" t="s">
        <v>135</v>
      </c>
      <c r="D37" s="173" t="s">
        <v>136</v>
      </c>
      <c r="E37" s="174" t="s">
        <v>60</v>
      </c>
      <c r="F37" s="206" t="s">
        <v>61</v>
      </c>
      <c r="G37" s="176" t="s">
        <v>62</v>
      </c>
      <c r="H37" s="174" t="s">
        <v>60</v>
      </c>
      <c r="I37" s="215" t="s">
        <v>125</v>
      </c>
      <c r="J37" s="178" t="s">
        <v>62</v>
      </c>
      <c r="K37" s="172" t="s">
        <v>76</v>
      </c>
    </row>
    <row r="38" spans="1:11" ht="12.75" customHeight="1" thickBot="1">
      <c r="B38" s="180"/>
      <c r="C38" s="216"/>
      <c r="D38" s="169"/>
      <c r="E38" s="217"/>
      <c r="F38" s="218"/>
      <c r="G38" s="210"/>
      <c r="H38" s="185"/>
      <c r="I38" s="219"/>
      <c r="J38" s="220"/>
      <c r="K38" s="221"/>
    </row>
    <row r="39" spans="1:11" ht="12.75" customHeight="1" thickBot="1">
      <c r="B39" s="187" t="s">
        <v>63</v>
      </c>
      <c r="C39" s="181">
        <v>12442755460.0756</v>
      </c>
      <c r="D39" s="182">
        <v>117833430.00429542</v>
      </c>
      <c r="E39" s="188">
        <v>0.94700430609908881</v>
      </c>
      <c r="F39" s="189">
        <v>0</v>
      </c>
      <c r="G39" s="184">
        <v>117833430.00429542</v>
      </c>
      <c r="H39" s="188">
        <v>0.94700430609908881</v>
      </c>
      <c r="I39" s="222">
        <v>-7514519.4900000002</v>
      </c>
      <c r="J39" s="191">
        <v>110318910.51429543</v>
      </c>
      <c r="K39" s="186">
        <v>55159455.257147714</v>
      </c>
    </row>
    <row r="40" spans="1:11" ht="12.75" customHeight="1" thickBot="1">
      <c r="B40" s="187"/>
      <c r="C40" s="181"/>
      <c r="D40" s="182"/>
      <c r="E40" s="188"/>
      <c r="F40" s="189"/>
      <c r="G40" s="184"/>
      <c r="H40" s="188"/>
      <c r="I40" s="222"/>
      <c r="J40" s="184"/>
      <c r="K40" s="221"/>
    </row>
    <row r="41" spans="1:11" ht="12.75" customHeight="1" thickBot="1">
      <c r="B41" s="187" t="s">
        <v>64</v>
      </c>
      <c r="C41" s="181">
        <v>3700121896.1081991</v>
      </c>
      <c r="D41" s="182">
        <v>35040313.687059902</v>
      </c>
      <c r="E41" s="188">
        <v>0.94700430609908881</v>
      </c>
      <c r="F41" s="189">
        <v>0</v>
      </c>
      <c r="G41" s="184">
        <v>35040313.687059902</v>
      </c>
      <c r="H41" s="188">
        <v>0.94700430609908881</v>
      </c>
      <c r="I41" s="222">
        <v>395339.91</v>
      </c>
      <c r="J41" s="191">
        <v>35435653.597059898</v>
      </c>
      <c r="K41" s="186">
        <v>17717826.798529949</v>
      </c>
    </row>
    <row r="42" spans="1:11" ht="12.75" customHeight="1" thickBot="1">
      <c r="B42" s="187"/>
      <c r="C42" s="181"/>
      <c r="D42" s="182"/>
      <c r="E42" s="188"/>
      <c r="F42" s="189"/>
      <c r="G42" s="184"/>
      <c r="H42" s="188"/>
      <c r="I42" s="222"/>
      <c r="J42" s="184"/>
      <c r="K42" s="221"/>
    </row>
    <row r="43" spans="1:11" ht="12.75" customHeight="1" thickBot="1">
      <c r="B43" s="187" t="s">
        <v>65</v>
      </c>
      <c r="C43" s="181">
        <v>2151442836.8937998</v>
      </c>
      <c r="D43" s="182">
        <v>20374256.308644678</v>
      </c>
      <c r="E43" s="188">
        <v>0.9470043060990887</v>
      </c>
      <c r="F43" s="189">
        <v>0</v>
      </c>
      <c r="G43" s="184">
        <v>20374256.308644678</v>
      </c>
      <c r="H43" s="188">
        <v>0.9470043060990887</v>
      </c>
      <c r="I43" s="222">
        <v>152589.81</v>
      </c>
      <c r="J43" s="191">
        <v>20526846.118644677</v>
      </c>
      <c r="K43" s="186">
        <v>10263423.059322339</v>
      </c>
    </row>
    <row r="44" spans="1:11" ht="12.75" customHeight="1" thickBot="1">
      <c r="B44" s="187"/>
      <c r="C44" s="181"/>
      <c r="D44" s="182"/>
      <c r="E44" s="188"/>
      <c r="F44" s="189"/>
      <c r="G44" s="184"/>
      <c r="H44" s="188"/>
      <c r="I44" s="182"/>
      <c r="J44" s="184"/>
      <c r="K44" s="221"/>
    </row>
    <row r="45" spans="1:11" ht="12.75" customHeight="1" thickBot="1">
      <c r="B45" s="193" t="s">
        <v>66</v>
      </c>
      <c r="C45" s="194">
        <v>18294320193.077599</v>
      </c>
      <c r="D45" s="207">
        <v>173248000</v>
      </c>
      <c r="E45" s="196">
        <v>0.94700430609908881</v>
      </c>
      <c r="F45" s="208">
        <v>0</v>
      </c>
      <c r="G45" s="198">
        <v>173248000</v>
      </c>
      <c r="H45" s="196">
        <v>0.94700430609908881</v>
      </c>
      <c r="I45" s="207">
        <v>-6966589.7700000005</v>
      </c>
      <c r="J45" s="191">
        <v>166281410.23000002</v>
      </c>
      <c r="K45" s="223">
        <v>83140705.11500001</v>
      </c>
    </row>
    <row r="46" spans="1:11" ht="12.75" customHeight="1">
      <c r="B46" s="200"/>
      <c r="C46" s="201"/>
      <c r="D46" s="202"/>
      <c r="E46" s="202"/>
      <c r="F46" s="203">
        <v>0</v>
      </c>
      <c r="G46" s="224"/>
      <c r="H46" s="202"/>
      <c r="I46" s="202"/>
      <c r="J46" s="202"/>
    </row>
    <row r="47" spans="1:11" s="229" customFormat="1" ht="12.75" customHeight="1">
      <c r="A47" s="225"/>
      <c r="B47" s="226"/>
      <c r="C47" s="227"/>
      <c r="D47" s="228"/>
      <c r="E47" s="202"/>
      <c r="F47" s="202"/>
      <c r="G47" s="202"/>
      <c r="H47" s="202"/>
      <c r="I47" s="202"/>
      <c r="J47" s="202"/>
    </row>
    <row r="48" spans="1:11" s="229" customFormat="1" ht="9.9" customHeight="1">
      <c r="A48" s="230">
        <v>-1</v>
      </c>
      <c r="B48" s="231" t="s">
        <v>106</v>
      </c>
      <c r="C48" s="201"/>
      <c r="D48" s="202"/>
      <c r="E48" s="202"/>
      <c r="F48" s="202"/>
    </row>
    <row r="49" spans="1:11" s="229" customFormat="1" ht="9.9" customHeight="1">
      <c r="A49" s="230">
        <v>-2</v>
      </c>
      <c r="B49" s="231" t="s">
        <v>116</v>
      </c>
      <c r="C49" s="201"/>
      <c r="D49" s="202"/>
      <c r="E49" s="202"/>
      <c r="F49" s="202"/>
      <c r="G49" s="201"/>
      <c r="H49" s="232"/>
      <c r="I49" s="233"/>
    </row>
    <row r="50" spans="1:11" s="229" customFormat="1" ht="9.9" customHeight="1">
      <c r="A50" s="230">
        <v>-3</v>
      </c>
      <c r="B50" s="231" t="s">
        <v>116</v>
      </c>
      <c r="C50" s="201"/>
      <c r="D50" s="202"/>
      <c r="E50" s="202"/>
      <c r="F50" s="202"/>
      <c r="G50" s="201"/>
      <c r="H50" s="232"/>
      <c r="I50" s="233"/>
    </row>
    <row r="51" spans="1:11" s="229" customFormat="1" ht="9.9" customHeight="1">
      <c r="A51" s="230"/>
      <c r="B51" s="231"/>
      <c r="E51" s="231"/>
      <c r="F51" s="202"/>
      <c r="G51" s="201"/>
      <c r="H51" s="232"/>
      <c r="I51" s="233"/>
    </row>
    <row r="52" spans="1:11" s="229" customFormat="1" ht="9.9" customHeight="1">
      <c r="B52" s="231"/>
      <c r="E52" s="231"/>
      <c r="F52" s="202"/>
      <c r="G52" s="201"/>
      <c r="H52" s="232"/>
      <c r="I52" s="233"/>
    </row>
    <row r="53" spans="1:11" s="229" customFormat="1" ht="9.9" customHeight="1">
      <c r="B53" s="231"/>
      <c r="E53" s="231"/>
      <c r="F53" s="202"/>
      <c r="G53" s="201"/>
      <c r="H53" s="232"/>
      <c r="I53" s="233"/>
    </row>
    <row r="54" spans="1:11" s="229" customFormat="1" ht="12.75" customHeight="1">
      <c r="A54" s="201"/>
      <c r="B54" s="201"/>
      <c r="E54" s="201"/>
      <c r="F54" s="201"/>
      <c r="G54" s="202"/>
      <c r="H54" s="201"/>
      <c r="I54" s="232"/>
      <c r="J54" s="233"/>
    </row>
    <row r="55" spans="1:11" s="229" customFormat="1" ht="12.75" customHeight="1">
      <c r="A55" s="201"/>
      <c r="B55" s="201"/>
      <c r="E55" s="201"/>
      <c r="F55" s="201"/>
      <c r="G55" s="201"/>
      <c r="H55" s="201"/>
    </row>
    <row r="56" spans="1:11" s="229" customFormat="1" ht="12.75" customHeight="1">
      <c r="B56" s="201"/>
      <c r="C56" s="261" t="s">
        <v>77</v>
      </c>
      <c r="D56" s="261"/>
      <c r="E56" s="234" t="s">
        <v>71</v>
      </c>
      <c r="F56" s="234"/>
      <c r="G56" s="234" t="s">
        <v>3</v>
      </c>
      <c r="H56" s="234" t="s">
        <v>59</v>
      </c>
      <c r="K56" s="233"/>
    </row>
    <row r="57" spans="1:11" s="229" customFormat="1" ht="12.75" customHeight="1">
      <c r="C57" s="235" t="s">
        <v>131</v>
      </c>
      <c r="D57" s="235" t="s">
        <v>132</v>
      </c>
      <c r="E57" s="234" t="s">
        <v>69</v>
      </c>
      <c r="F57" s="234"/>
      <c r="G57" s="234" t="s">
        <v>69</v>
      </c>
      <c r="H57" s="234" t="s">
        <v>78</v>
      </c>
    </row>
    <row r="58" spans="1:11" s="229" customFormat="1" ht="12.75" customHeight="1">
      <c r="B58" s="236" t="s">
        <v>63</v>
      </c>
      <c r="C58" s="237">
        <v>6188380011.8317003</v>
      </c>
      <c r="D58" s="237">
        <v>6254375448.2438984</v>
      </c>
      <c r="E58" s="238"/>
      <c r="F58" s="239"/>
      <c r="G58" s="239">
        <v>6221377730.0377998</v>
      </c>
      <c r="H58" s="240">
        <v>0.68014308969971038</v>
      </c>
      <c r="I58" s="179"/>
      <c r="J58" s="241"/>
      <c r="K58" s="233"/>
    </row>
    <row r="59" spans="1:11" s="229" customFormat="1" ht="12.75" customHeight="1">
      <c r="B59" s="242" t="s">
        <v>64</v>
      </c>
      <c r="C59" s="243">
        <v>1889171082.1668997</v>
      </c>
      <c r="D59" s="243">
        <v>1810950813.9412997</v>
      </c>
      <c r="E59" s="244"/>
      <c r="F59" s="245"/>
      <c r="G59" s="245">
        <v>1850060948.0540996</v>
      </c>
      <c r="H59" s="246">
        <v>0.2022552276912859</v>
      </c>
      <c r="I59" s="179"/>
      <c r="J59" s="241"/>
      <c r="K59" s="233"/>
    </row>
    <row r="60" spans="1:11" s="229" customFormat="1" ht="12.75" customHeight="1">
      <c r="B60" s="242" t="s">
        <v>65</v>
      </c>
      <c r="C60" s="243">
        <v>1055393823.6362998</v>
      </c>
      <c r="D60" s="243">
        <v>1096049013.2574999</v>
      </c>
      <c r="E60" s="244"/>
      <c r="F60" s="245"/>
      <c r="G60" s="245">
        <v>1075721418.4468999</v>
      </c>
      <c r="H60" s="246">
        <v>0.11760168260900374</v>
      </c>
      <c r="I60" s="179"/>
      <c r="J60" s="241"/>
      <c r="K60" s="233"/>
    </row>
    <row r="61" spans="1:11" s="229" customFormat="1" ht="12.75" customHeight="1">
      <c r="B61" s="247"/>
      <c r="C61" s="243"/>
      <c r="D61" s="243"/>
      <c r="E61" s="244"/>
      <c r="F61" s="245"/>
      <c r="G61" s="248"/>
      <c r="H61" s="249"/>
      <c r="I61" s="179"/>
      <c r="J61" s="241"/>
    </row>
    <row r="62" spans="1:11" s="229" customFormat="1" ht="12.75" customHeight="1">
      <c r="B62" s="250" t="s">
        <v>66</v>
      </c>
      <c r="C62" s="251">
        <v>9132944917.6348991</v>
      </c>
      <c r="D62" s="251">
        <v>9161375275.4426975</v>
      </c>
      <c r="E62" s="252"/>
      <c r="F62" s="253"/>
      <c r="G62" s="253">
        <v>9147160096.5387993</v>
      </c>
      <c r="H62" s="254">
        <v>1</v>
      </c>
      <c r="I62" s="179"/>
      <c r="J62" s="241"/>
      <c r="K62" s="233"/>
    </row>
    <row r="63" spans="1:11" s="229" customFormat="1" ht="12.75" customHeight="1">
      <c r="I63" s="179"/>
    </row>
    <row r="64" spans="1:11" ht="12.75" customHeight="1">
      <c r="B64" s="229"/>
      <c r="C64" s="258"/>
      <c r="D64" s="258"/>
      <c r="E64" s="259"/>
      <c r="F64" s="259"/>
      <c r="G64" s="259"/>
      <c r="H64" s="232"/>
      <c r="J64" s="241"/>
      <c r="K64" s="233"/>
    </row>
    <row r="65" spans="8:10">
      <c r="H65" s="232"/>
      <c r="J65" s="260"/>
    </row>
    <row r="66" spans="8:10">
      <c r="J66" s="260"/>
    </row>
    <row r="67" spans="8:10">
      <c r="J67" s="260"/>
    </row>
  </sheetData>
  <mergeCells count="1">
    <mergeCell ref="C56:D56"/>
  </mergeCells>
  <printOptions horizontalCentered="1"/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7" sqref="K17"/>
    </sheetView>
  </sheetViews>
  <sheetFormatPr defaultRowHeight="12.5"/>
  <cols>
    <col min="1" max="1" width="27" customWidth="1"/>
    <col min="2" max="2" width="13" customWidth="1"/>
    <col min="3" max="3" width="12.453125" customWidth="1"/>
    <col min="4" max="4" width="10.1796875" bestFit="1" customWidth="1"/>
    <col min="5" max="5" width="9.90625" bestFit="1" customWidth="1"/>
    <col min="244" max="244" width="27" customWidth="1"/>
    <col min="245" max="245" width="13" customWidth="1"/>
    <col min="246" max="246" width="12" customWidth="1"/>
    <col min="500" max="500" width="27" customWidth="1"/>
    <col min="501" max="501" width="13" customWidth="1"/>
    <col min="502" max="502" width="12" customWidth="1"/>
    <col min="756" max="756" width="27" customWidth="1"/>
    <col min="757" max="757" width="13" customWidth="1"/>
    <col min="758" max="758" width="12" customWidth="1"/>
    <col min="1012" max="1012" width="27" customWidth="1"/>
    <col min="1013" max="1013" width="13" customWidth="1"/>
    <col min="1014" max="1014" width="12" customWidth="1"/>
    <col min="1268" max="1268" width="27" customWidth="1"/>
    <col min="1269" max="1269" width="13" customWidth="1"/>
    <col min="1270" max="1270" width="12" customWidth="1"/>
    <col min="1524" max="1524" width="27" customWidth="1"/>
    <col min="1525" max="1525" width="13" customWidth="1"/>
    <col min="1526" max="1526" width="12" customWidth="1"/>
    <col min="1780" max="1780" width="27" customWidth="1"/>
    <col min="1781" max="1781" width="13" customWidth="1"/>
    <col min="1782" max="1782" width="12" customWidth="1"/>
    <col min="2036" max="2036" width="27" customWidth="1"/>
    <col min="2037" max="2037" width="13" customWidth="1"/>
    <col min="2038" max="2038" width="12" customWidth="1"/>
    <col min="2292" max="2292" width="27" customWidth="1"/>
    <col min="2293" max="2293" width="13" customWidth="1"/>
    <col min="2294" max="2294" width="12" customWidth="1"/>
    <col min="2548" max="2548" width="27" customWidth="1"/>
    <col min="2549" max="2549" width="13" customWidth="1"/>
    <col min="2550" max="2550" width="12" customWidth="1"/>
    <col min="2804" max="2804" width="27" customWidth="1"/>
    <col min="2805" max="2805" width="13" customWidth="1"/>
    <col min="2806" max="2806" width="12" customWidth="1"/>
    <col min="3060" max="3060" width="27" customWidth="1"/>
    <col min="3061" max="3061" width="13" customWidth="1"/>
    <col min="3062" max="3062" width="12" customWidth="1"/>
    <col min="3316" max="3316" width="27" customWidth="1"/>
    <col min="3317" max="3317" width="13" customWidth="1"/>
    <col min="3318" max="3318" width="12" customWidth="1"/>
    <col min="3572" max="3572" width="27" customWidth="1"/>
    <col min="3573" max="3573" width="13" customWidth="1"/>
    <col min="3574" max="3574" width="12" customWidth="1"/>
    <col min="3828" max="3828" width="27" customWidth="1"/>
    <col min="3829" max="3829" width="13" customWidth="1"/>
    <col min="3830" max="3830" width="12" customWidth="1"/>
    <col min="4084" max="4084" width="27" customWidth="1"/>
    <col min="4085" max="4085" width="13" customWidth="1"/>
    <col min="4086" max="4086" width="12" customWidth="1"/>
    <col min="4340" max="4340" width="27" customWidth="1"/>
    <col min="4341" max="4341" width="13" customWidth="1"/>
    <col min="4342" max="4342" width="12" customWidth="1"/>
    <col min="4596" max="4596" width="27" customWidth="1"/>
    <col min="4597" max="4597" width="13" customWidth="1"/>
    <col min="4598" max="4598" width="12" customWidth="1"/>
    <col min="4852" max="4852" width="27" customWidth="1"/>
    <col min="4853" max="4853" width="13" customWidth="1"/>
    <col min="4854" max="4854" width="12" customWidth="1"/>
    <col min="5108" max="5108" width="27" customWidth="1"/>
    <col min="5109" max="5109" width="13" customWidth="1"/>
    <col min="5110" max="5110" width="12" customWidth="1"/>
    <col min="5364" max="5364" width="27" customWidth="1"/>
    <col min="5365" max="5365" width="13" customWidth="1"/>
    <col min="5366" max="5366" width="12" customWidth="1"/>
    <col min="5620" max="5620" width="27" customWidth="1"/>
    <col min="5621" max="5621" width="13" customWidth="1"/>
    <col min="5622" max="5622" width="12" customWidth="1"/>
    <col min="5876" max="5876" width="27" customWidth="1"/>
    <col min="5877" max="5877" width="13" customWidth="1"/>
    <col min="5878" max="5878" width="12" customWidth="1"/>
    <col min="6132" max="6132" width="27" customWidth="1"/>
    <col min="6133" max="6133" width="13" customWidth="1"/>
    <col min="6134" max="6134" width="12" customWidth="1"/>
    <col min="6388" max="6388" width="27" customWidth="1"/>
    <col min="6389" max="6389" width="13" customWidth="1"/>
    <col min="6390" max="6390" width="12" customWidth="1"/>
    <col min="6644" max="6644" width="27" customWidth="1"/>
    <col min="6645" max="6645" width="13" customWidth="1"/>
    <col min="6646" max="6646" width="12" customWidth="1"/>
    <col min="6900" max="6900" width="27" customWidth="1"/>
    <col min="6901" max="6901" width="13" customWidth="1"/>
    <col min="6902" max="6902" width="12" customWidth="1"/>
    <col min="7156" max="7156" width="27" customWidth="1"/>
    <col min="7157" max="7157" width="13" customWidth="1"/>
    <col min="7158" max="7158" width="12" customWidth="1"/>
    <col min="7412" max="7412" width="27" customWidth="1"/>
    <col min="7413" max="7413" width="13" customWidth="1"/>
    <col min="7414" max="7414" width="12" customWidth="1"/>
    <col min="7668" max="7668" width="27" customWidth="1"/>
    <col min="7669" max="7669" width="13" customWidth="1"/>
    <col min="7670" max="7670" width="12" customWidth="1"/>
    <col min="7924" max="7924" width="27" customWidth="1"/>
    <col min="7925" max="7925" width="13" customWidth="1"/>
    <col min="7926" max="7926" width="12" customWidth="1"/>
    <col min="8180" max="8180" width="27" customWidth="1"/>
    <col min="8181" max="8181" width="13" customWidth="1"/>
    <col min="8182" max="8182" width="12" customWidth="1"/>
    <col min="8436" max="8436" width="27" customWidth="1"/>
    <col min="8437" max="8437" width="13" customWidth="1"/>
    <col min="8438" max="8438" width="12" customWidth="1"/>
    <col min="8692" max="8692" width="27" customWidth="1"/>
    <col min="8693" max="8693" width="13" customWidth="1"/>
    <col min="8694" max="8694" width="12" customWidth="1"/>
    <col min="8948" max="8948" width="27" customWidth="1"/>
    <col min="8949" max="8949" width="13" customWidth="1"/>
    <col min="8950" max="8950" width="12" customWidth="1"/>
    <col min="9204" max="9204" width="27" customWidth="1"/>
    <col min="9205" max="9205" width="13" customWidth="1"/>
    <col min="9206" max="9206" width="12" customWidth="1"/>
    <col min="9460" max="9460" width="27" customWidth="1"/>
    <col min="9461" max="9461" width="13" customWidth="1"/>
    <col min="9462" max="9462" width="12" customWidth="1"/>
    <col min="9716" max="9716" width="27" customWidth="1"/>
    <col min="9717" max="9717" width="13" customWidth="1"/>
    <col min="9718" max="9718" width="12" customWidth="1"/>
    <col min="9972" max="9972" width="27" customWidth="1"/>
    <col min="9973" max="9973" width="13" customWidth="1"/>
    <col min="9974" max="9974" width="12" customWidth="1"/>
    <col min="10228" max="10228" width="27" customWidth="1"/>
    <col min="10229" max="10229" width="13" customWidth="1"/>
    <col min="10230" max="10230" width="12" customWidth="1"/>
    <col min="10484" max="10484" width="27" customWidth="1"/>
    <col min="10485" max="10485" width="13" customWidth="1"/>
    <col min="10486" max="10486" width="12" customWidth="1"/>
    <col min="10740" max="10740" width="27" customWidth="1"/>
    <col min="10741" max="10741" width="13" customWidth="1"/>
    <col min="10742" max="10742" width="12" customWidth="1"/>
    <col min="10996" max="10996" width="27" customWidth="1"/>
    <col min="10997" max="10997" width="13" customWidth="1"/>
    <col min="10998" max="10998" width="12" customWidth="1"/>
    <col min="11252" max="11252" width="27" customWidth="1"/>
    <col min="11253" max="11253" width="13" customWidth="1"/>
    <col min="11254" max="11254" width="12" customWidth="1"/>
    <col min="11508" max="11508" width="27" customWidth="1"/>
    <col min="11509" max="11509" width="13" customWidth="1"/>
    <col min="11510" max="11510" width="12" customWidth="1"/>
    <col min="11764" max="11764" width="27" customWidth="1"/>
    <col min="11765" max="11765" width="13" customWidth="1"/>
    <col min="11766" max="11766" width="12" customWidth="1"/>
    <col min="12020" max="12020" width="27" customWidth="1"/>
    <col min="12021" max="12021" width="13" customWidth="1"/>
    <col min="12022" max="12022" width="12" customWidth="1"/>
    <col min="12276" max="12276" width="27" customWidth="1"/>
    <col min="12277" max="12277" width="13" customWidth="1"/>
    <col min="12278" max="12278" width="12" customWidth="1"/>
    <col min="12532" max="12532" width="27" customWidth="1"/>
    <col min="12533" max="12533" width="13" customWidth="1"/>
    <col min="12534" max="12534" width="12" customWidth="1"/>
    <col min="12788" max="12788" width="27" customWidth="1"/>
    <col min="12789" max="12789" width="13" customWidth="1"/>
    <col min="12790" max="12790" width="12" customWidth="1"/>
    <col min="13044" max="13044" width="27" customWidth="1"/>
    <col min="13045" max="13045" width="13" customWidth="1"/>
    <col min="13046" max="13046" width="12" customWidth="1"/>
    <col min="13300" max="13300" width="27" customWidth="1"/>
    <col min="13301" max="13301" width="13" customWidth="1"/>
    <col min="13302" max="13302" width="12" customWidth="1"/>
    <col min="13556" max="13556" width="27" customWidth="1"/>
    <col min="13557" max="13557" width="13" customWidth="1"/>
    <col min="13558" max="13558" width="12" customWidth="1"/>
    <col min="13812" max="13812" width="27" customWidth="1"/>
    <col min="13813" max="13813" width="13" customWidth="1"/>
    <col min="13814" max="13814" width="12" customWidth="1"/>
    <col min="14068" max="14068" width="27" customWidth="1"/>
    <col min="14069" max="14069" width="13" customWidth="1"/>
    <col min="14070" max="14070" width="12" customWidth="1"/>
    <col min="14324" max="14324" width="27" customWidth="1"/>
    <col min="14325" max="14325" width="13" customWidth="1"/>
    <col min="14326" max="14326" width="12" customWidth="1"/>
    <col min="14580" max="14580" width="27" customWidth="1"/>
    <col min="14581" max="14581" width="13" customWidth="1"/>
    <col min="14582" max="14582" width="12" customWidth="1"/>
    <col min="14836" max="14836" width="27" customWidth="1"/>
    <col min="14837" max="14837" width="13" customWidth="1"/>
    <col min="14838" max="14838" width="12" customWidth="1"/>
    <col min="15092" max="15092" width="27" customWidth="1"/>
    <col min="15093" max="15093" width="13" customWidth="1"/>
    <col min="15094" max="15094" width="12" customWidth="1"/>
    <col min="15348" max="15348" width="27" customWidth="1"/>
    <col min="15349" max="15349" width="13" customWidth="1"/>
    <col min="15350" max="15350" width="12" customWidth="1"/>
    <col min="15604" max="15604" width="27" customWidth="1"/>
    <col min="15605" max="15605" width="13" customWidth="1"/>
    <col min="15606" max="15606" width="12" customWidth="1"/>
    <col min="15860" max="15860" width="27" customWidth="1"/>
    <col min="15861" max="15861" width="13" customWidth="1"/>
    <col min="15862" max="15862" width="12" customWidth="1"/>
    <col min="16116" max="16116" width="27" customWidth="1"/>
    <col min="16117" max="16117" width="13" customWidth="1"/>
    <col min="16118" max="16118" width="12" customWidth="1"/>
  </cols>
  <sheetData>
    <row r="1" spans="1:5" ht="15.25" customHeight="1">
      <c r="A1" s="99" t="s">
        <v>80</v>
      </c>
      <c r="B1" s="99" t="s">
        <v>81</v>
      </c>
      <c r="C1" s="99" t="s">
        <v>100</v>
      </c>
      <c r="D1" s="99" t="s">
        <v>110</v>
      </c>
      <c r="E1" s="110" t="s">
        <v>101</v>
      </c>
    </row>
    <row r="2" spans="1:5" ht="15.25" customHeight="1">
      <c r="A2" s="100" t="s">
        <v>82</v>
      </c>
      <c r="B2" s="101">
        <v>337291475</v>
      </c>
      <c r="C2" s="118">
        <v>-2834261.12</v>
      </c>
      <c r="D2" s="100" t="s">
        <v>22</v>
      </c>
      <c r="E2" s="111">
        <f t="shared" ref="E2:E23" si="0">C2/B2*100</f>
        <v>-0.84030025366042838</v>
      </c>
    </row>
    <row r="3" spans="1:5" ht="15.25" customHeight="1">
      <c r="A3" s="100" t="s">
        <v>83</v>
      </c>
      <c r="B3" s="101">
        <v>5726951</v>
      </c>
      <c r="C3" s="118">
        <v>-48123.71</v>
      </c>
      <c r="D3" s="100" t="s">
        <v>22</v>
      </c>
      <c r="E3" s="111">
        <f t="shared" si="0"/>
        <v>-0.8403024576253576</v>
      </c>
    </row>
    <row r="4" spans="1:5" ht="15.25" customHeight="1">
      <c r="A4" s="100" t="s">
        <v>84</v>
      </c>
      <c r="B4" s="101">
        <v>2847044</v>
      </c>
      <c r="C4" s="118">
        <v>-23923.67</v>
      </c>
      <c r="D4" s="100" t="s">
        <v>22</v>
      </c>
      <c r="E4" s="111">
        <f t="shared" si="0"/>
        <v>-0.84029856932312952</v>
      </c>
    </row>
    <row r="5" spans="1:5" ht="15.25" customHeight="1">
      <c r="A5" s="100" t="s">
        <v>85</v>
      </c>
      <c r="B5" s="101">
        <v>17732</v>
      </c>
      <c r="C5" s="118">
        <v>-149.02000000000001</v>
      </c>
      <c r="D5" s="100" t="s">
        <v>22</v>
      </c>
      <c r="E5" s="111">
        <f t="shared" ref="E5" si="1">C5/B5*100</f>
        <v>-0.84040153394992112</v>
      </c>
    </row>
    <row r="6" spans="1:5" ht="15.25" customHeight="1">
      <c r="A6" s="100" t="s">
        <v>108</v>
      </c>
      <c r="B6" s="101">
        <v>250080</v>
      </c>
      <c r="C6" s="118">
        <v>-2101.41</v>
      </c>
      <c r="D6" s="100" t="s">
        <v>111</v>
      </c>
      <c r="E6" s="111">
        <f t="shared" si="0"/>
        <v>-0.84029510556621867</v>
      </c>
    </row>
    <row r="7" spans="1:5" ht="15.25" customHeight="1">
      <c r="A7" s="100" t="s">
        <v>102</v>
      </c>
      <c r="B7" s="101">
        <v>211235</v>
      </c>
      <c r="C7" s="118">
        <v>-1775.01</v>
      </c>
      <c r="D7" s="100" t="s">
        <v>111</v>
      </c>
      <c r="E7" s="111">
        <f t="shared" ref="E7" si="2">C7/B7*100</f>
        <v>-0.8403010864676782</v>
      </c>
    </row>
    <row r="8" spans="1:5" ht="16.5" customHeight="1">
      <c r="A8" s="100" t="s">
        <v>86</v>
      </c>
      <c r="B8" s="101">
        <v>11945100</v>
      </c>
      <c r="C8" s="118">
        <v>-100374.71</v>
      </c>
      <c r="D8" s="100" t="s">
        <v>22</v>
      </c>
      <c r="E8" s="111">
        <f t="shared" si="0"/>
        <v>-0.84030029049568455</v>
      </c>
    </row>
    <row r="9" spans="1:5" ht="16.5" customHeight="1">
      <c r="A9" s="100" t="s">
        <v>87</v>
      </c>
      <c r="B9" s="101">
        <v>21384</v>
      </c>
      <c r="C9" s="118">
        <v>-179.67</v>
      </c>
      <c r="D9" s="100" t="s">
        <v>22</v>
      </c>
      <c r="E9" s="111">
        <f t="shared" si="0"/>
        <v>-0.84020763187429848</v>
      </c>
    </row>
    <row r="10" spans="1:5" ht="16.5" customHeight="1">
      <c r="A10" s="100" t="s">
        <v>88</v>
      </c>
      <c r="B10" s="101">
        <v>131410713</v>
      </c>
      <c r="C10" s="118">
        <v>1104244.23</v>
      </c>
      <c r="D10" s="100" t="s">
        <v>112</v>
      </c>
      <c r="E10" s="111">
        <f t="shared" si="0"/>
        <v>0.84030000659078685</v>
      </c>
    </row>
    <row r="11" spans="1:5" ht="16.5" customHeight="1">
      <c r="A11" s="100" t="s">
        <v>89</v>
      </c>
      <c r="B11" s="101">
        <v>25690776</v>
      </c>
      <c r="C11" s="118">
        <v>-214327.52</v>
      </c>
      <c r="D11" s="100" t="s">
        <v>111</v>
      </c>
      <c r="E11" s="111">
        <f t="shared" si="0"/>
        <v>-0.83425864598251132</v>
      </c>
    </row>
    <row r="12" spans="1:5" ht="16.5" customHeight="1">
      <c r="A12" s="100" t="s">
        <v>90</v>
      </c>
      <c r="B12" s="101">
        <v>29509530</v>
      </c>
      <c r="C12" s="118">
        <v>-247704.33</v>
      </c>
      <c r="D12" s="100" t="s">
        <v>111</v>
      </c>
      <c r="E12" s="111">
        <f t="shared" si="0"/>
        <v>-0.83940452457223136</v>
      </c>
    </row>
    <row r="13" spans="1:5" ht="16.5" customHeight="1">
      <c r="A13" s="100" t="s">
        <v>91</v>
      </c>
      <c r="B13" s="101">
        <v>4769961</v>
      </c>
      <c r="C13" s="118">
        <v>-40081.730000000003</v>
      </c>
      <c r="D13" s="100" t="s">
        <v>111</v>
      </c>
      <c r="E13" s="111">
        <f t="shared" si="0"/>
        <v>-0.84029471100497477</v>
      </c>
    </row>
    <row r="14" spans="1:5" ht="16.5" customHeight="1">
      <c r="A14" s="100" t="s">
        <v>103</v>
      </c>
      <c r="B14" s="101">
        <v>46480</v>
      </c>
      <c r="C14" s="118">
        <v>-390.59</v>
      </c>
      <c r="D14" s="100" t="s">
        <v>111</v>
      </c>
      <c r="E14" s="111">
        <f t="shared" si="0"/>
        <v>-0.84033993115318406</v>
      </c>
    </row>
    <row r="15" spans="1:5" ht="16.5" customHeight="1">
      <c r="A15" s="100" t="s">
        <v>133</v>
      </c>
      <c r="B15" s="101">
        <v>2497014</v>
      </c>
      <c r="C15" s="118">
        <v>-20982.45</v>
      </c>
      <c r="D15" s="100" t="s">
        <v>111</v>
      </c>
      <c r="E15" s="111">
        <f t="shared" si="0"/>
        <v>-0.84030165629828257</v>
      </c>
    </row>
    <row r="16" spans="1:5" ht="16.5" customHeight="1">
      <c r="A16" s="100" t="s">
        <v>92</v>
      </c>
      <c r="B16" s="101">
        <v>10320</v>
      </c>
      <c r="C16" s="118">
        <v>-85.22</v>
      </c>
      <c r="D16" s="100" t="s">
        <v>111</v>
      </c>
      <c r="E16" s="111">
        <f t="shared" si="0"/>
        <v>-0.82577519379844966</v>
      </c>
    </row>
    <row r="17" spans="1:5" ht="16.5" customHeight="1">
      <c r="A17" s="100" t="s">
        <v>93</v>
      </c>
      <c r="B17" s="101">
        <v>95315</v>
      </c>
      <c r="C17" s="118">
        <v>-798.12</v>
      </c>
      <c r="D17" s="100" t="s">
        <v>111</v>
      </c>
      <c r="E17" s="111">
        <f t="shared" si="0"/>
        <v>-0.83734984000419665</v>
      </c>
    </row>
    <row r="18" spans="1:5" ht="16.5" customHeight="1">
      <c r="A18" s="100" t="s">
        <v>94</v>
      </c>
      <c r="B18" s="101">
        <v>518281745</v>
      </c>
      <c r="C18" s="118">
        <v>-4355123.42</v>
      </c>
      <c r="D18" s="100" t="s">
        <v>111</v>
      </c>
      <c r="E18" s="111">
        <f t="shared" si="0"/>
        <v>-0.840300369830699</v>
      </c>
    </row>
    <row r="19" spans="1:5" ht="16.5" customHeight="1">
      <c r="A19" s="100" t="s">
        <v>95</v>
      </c>
      <c r="B19" s="101">
        <v>193526651</v>
      </c>
      <c r="C19" s="118">
        <v>-1626204.85</v>
      </c>
      <c r="D19" s="100" t="s">
        <v>111</v>
      </c>
      <c r="E19" s="111">
        <f t="shared" si="0"/>
        <v>-0.84030020754092427</v>
      </c>
    </row>
    <row r="20" spans="1:5" ht="16.5" customHeight="1">
      <c r="A20" s="100" t="s">
        <v>109</v>
      </c>
      <c r="B20" s="101">
        <v>198719</v>
      </c>
      <c r="C20" s="118">
        <v>-1669.83</v>
      </c>
      <c r="D20" s="100" t="s">
        <v>111</v>
      </c>
      <c r="E20" s="111">
        <f t="shared" si="0"/>
        <v>-0.84029710294435855</v>
      </c>
    </row>
    <row r="21" spans="1:5" ht="16.5" customHeight="1">
      <c r="A21" s="100" t="s">
        <v>96</v>
      </c>
      <c r="B21" s="101">
        <v>9370652</v>
      </c>
      <c r="C21" s="118">
        <v>-78742.259999999995</v>
      </c>
      <c r="D21" s="100" t="s">
        <v>111</v>
      </c>
      <c r="E21" s="111">
        <f t="shared" si="0"/>
        <v>-0.84030716325822363</v>
      </c>
    </row>
    <row r="22" spans="1:5" ht="16.5" customHeight="1">
      <c r="A22" s="100" t="s">
        <v>120</v>
      </c>
      <c r="B22" s="101">
        <v>252671</v>
      </c>
      <c r="C22" s="118">
        <v>-2123.17</v>
      </c>
      <c r="D22" s="100" t="s">
        <v>111</v>
      </c>
      <c r="E22" s="111">
        <f t="shared" si="0"/>
        <v>-0.84029033802850339</v>
      </c>
    </row>
    <row r="23" spans="1:5" ht="13">
      <c r="A23" s="115" t="s">
        <v>105</v>
      </c>
      <c r="B23" s="114">
        <f>SUMIF('BPA KWH'!$D$2:$D$22,"10",'BPA KWH'!$B$2:$B$22)-SUMIF('BPA KWH'!$D$2:$D$22,"DEBIT",'BPA KWH'!$B$2:$B$22)</f>
        <v>226438973</v>
      </c>
      <c r="C23" s="114">
        <f>SUMIF('BPA KWH'!$D$2:$D$22,"10",'BPA KWH'!$C$2:$C$22)+SUMIF('BPA KWH'!$D$2:$D$22,"DEBIT",'BPA KWH'!$C$2:$C$22)</f>
        <v>-1902767.67</v>
      </c>
      <c r="E23" s="113">
        <f t="shared" si="0"/>
        <v>-0.84030043273513699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EXHIBIT 1</vt:lpstr>
      <vt:lpstr>EXHIBIT 2</vt:lpstr>
      <vt:lpstr>EXHIBIT 3</vt:lpstr>
      <vt:lpstr>BPA KWH</vt:lpstr>
      <vt:lpstr>'EXHIBIT 1'!Print_Area</vt:lpstr>
      <vt:lpstr>'EXHIBIT 2'!Print_Area</vt:lpstr>
      <vt:lpstr>'EXHIBIT 3'!Print_Area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Penfield, Mary</cp:lastModifiedBy>
  <cp:lastPrinted>2021-08-30T21:12:11Z</cp:lastPrinted>
  <dcterms:created xsi:type="dcterms:W3CDTF">2011-09-27T16:59:12Z</dcterms:created>
  <dcterms:modified xsi:type="dcterms:W3CDTF">2021-08-30T21:13:13Z</dcterms:modified>
</cp:coreProperties>
</file>